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Windows="1"/>
  <bookViews>
    <workbookView xWindow="0" yWindow="0" windowWidth="16380" windowHeight="8190" tabRatio="972" activeTab="1"/>
  </bookViews>
  <sheets>
    <sheet name="ORÇAMENTO EXTRA ZE CARLOS" sheetId="1" r:id="rId1"/>
    <sheet name="MARCENARIA" sheetId="2" r:id="rId2"/>
    <sheet name="A e B_ARQ (falta PA e TE)" sheetId="3" r:id="rId3"/>
  </sheets>
  <definedNames>
    <definedName name="_FilterDatabase_0" localSheetId="2">'A e B_ARQ (falta PA e TE)'!$B$10:$L$92</definedName>
    <definedName name="_FilterDatabase_0_0" localSheetId="2">'A e B_ARQ (falta PA e TE)'!$B$10:$L$92</definedName>
    <definedName name="_FilterDatabase_1" localSheetId="2">'A e B_ARQ (falta PA e TE)'!$B$10:$L$92</definedName>
    <definedName name="_xlnm._FilterDatabase" localSheetId="2">'A e B_ARQ (falta PA e TE)'!$B$10:$L$92</definedName>
    <definedName name="_xlnm._FilterDatabase" localSheetId="1" hidden="1">MARCENARIA!$B$8:$I$46</definedName>
    <definedName name="_xlnm.Print_Area" localSheetId="2">'A e B_ARQ (falta PA e TE)'!$B$1:$L$92</definedName>
    <definedName name="Print_Area_0" localSheetId="2">'A e B_ARQ (falta PA e TE)'!$B$1:$L$92</definedName>
    <definedName name="Print_Area_0_0" localSheetId="2">'A e B_ARQ (falta PA e TE)'!$B$1:$L$92</definedName>
    <definedName name="Print_Area_3" localSheetId="2">'A e B_ARQ (falta PA e TE)'!$B$1:$L$92</definedName>
    <definedName name="Print_Titles_0" localSheetId="2">'A e B_ARQ (falta PA e TE)'!$1:$10</definedName>
    <definedName name="Print_Titles_0_0" localSheetId="2">'A e B_ARQ (falta PA e TE)'!$1:$10</definedName>
    <definedName name="Print_Titles_3" localSheetId="2">'A e B_ARQ (falta PA e TE)'!$1:$10</definedName>
    <definedName name="_xlnm.Print_Titles" localSheetId="2">'A e B_ARQ (falta PA e TE)'!$1:$10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4" i="3" l="1"/>
  <c r="K91" i="3"/>
  <c r="K86" i="3"/>
  <c r="H86" i="3"/>
  <c r="K85" i="3"/>
  <c r="H85" i="3"/>
  <c r="K84" i="3"/>
  <c r="H84" i="3"/>
  <c r="H83" i="3"/>
  <c r="K83" i="3" s="1"/>
  <c r="H82" i="3"/>
  <c r="H87" i="3" s="1"/>
  <c r="H79" i="3"/>
  <c r="J78" i="3"/>
  <c r="K78" i="3" s="1"/>
  <c r="K77" i="3"/>
  <c r="K76" i="3"/>
  <c r="K75" i="3"/>
  <c r="K74" i="3"/>
  <c r="K73" i="3"/>
  <c r="K68" i="3"/>
  <c r="H64" i="3"/>
  <c r="K63" i="3"/>
  <c r="K62" i="3"/>
  <c r="K61" i="3"/>
  <c r="K60" i="3"/>
  <c r="K59" i="3"/>
  <c r="J58" i="3"/>
  <c r="K58" i="3" s="1"/>
  <c r="H58" i="3"/>
  <c r="K57" i="3"/>
  <c r="J56" i="3"/>
  <c r="K56" i="3" s="1"/>
  <c r="H56" i="3"/>
  <c r="K55" i="3"/>
  <c r="K54" i="3"/>
  <c r="K53" i="3"/>
  <c r="H49" i="3"/>
  <c r="K48" i="3"/>
  <c r="K44" i="3"/>
  <c r="K39" i="3"/>
  <c r="J38" i="3"/>
  <c r="H38" i="3"/>
  <c r="K38" i="3" s="1"/>
  <c r="J37" i="3"/>
  <c r="H37" i="3"/>
  <c r="K37" i="3" s="1"/>
  <c r="K36" i="3"/>
  <c r="K35" i="3"/>
  <c r="H33" i="3"/>
  <c r="H31" i="3"/>
  <c r="K30" i="3"/>
  <c r="H28" i="3"/>
  <c r="H26" i="3"/>
  <c r="K25" i="3"/>
  <c r="J24" i="3"/>
  <c r="K24" i="3" s="1"/>
  <c r="H24" i="3"/>
  <c r="K23" i="3"/>
  <c r="J23" i="3"/>
  <c r="H23" i="3"/>
  <c r="K22" i="3"/>
  <c r="K21" i="3"/>
  <c r="J20" i="3"/>
  <c r="K20" i="3" s="1"/>
  <c r="H20" i="3"/>
  <c r="K19" i="3"/>
  <c r="J19" i="3"/>
  <c r="H19" i="3"/>
  <c r="K18" i="3"/>
  <c r="K17" i="3"/>
  <c r="J17" i="3"/>
  <c r="H17" i="3"/>
  <c r="J16" i="3"/>
  <c r="H16" i="3"/>
  <c r="K16" i="3" s="1"/>
  <c r="K15" i="3"/>
  <c r="H14" i="3"/>
  <c r="K14" i="3" s="1"/>
  <c r="J13" i="3"/>
  <c r="K13" i="3" s="1"/>
  <c r="H13" i="3"/>
  <c r="K12" i="3"/>
  <c r="H12" i="3"/>
  <c r="K11" i="3"/>
  <c r="I32" i="1"/>
  <c r="I31" i="1"/>
  <c r="I30" i="1"/>
  <c r="I29" i="1"/>
  <c r="C28" i="1"/>
  <c r="F26" i="1"/>
  <c r="F37" i="1" s="1"/>
  <c r="C26" i="1"/>
  <c r="G26" i="1" s="1"/>
  <c r="G25" i="1"/>
  <c r="F25" i="1"/>
  <c r="G24" i="1"/>
  <c r="F24" i="1"/>
  <c r="C24" i="1"/>
  <c r="C21" i="1"/>
  <c r="G21" i="1" s="1"/>
  <c r="G20" i="1"/>
  <c r="G18" i="1"/>
  <c r="F18" i="1"/>
  <c r="G17" i="1"/>
  <c r="F17" i="1"/>
  <c r="G14" i="1"/>
  <c r="C14" i="1"/>
  <c r="G13" i="1"/>
  <c r="L12" i="1"/>
  <c r="G12" i="1"/>
  <c r="G9" i="1"/>
  <c r="G37" i="1" l="1"/>
  <c r="K79" i="3"/>
  <c r="K90" i="3"/>
  <c r="C37" i="1"/>
  <c r="K82" i="3"/>
  <c r="K87" i="3" s="1"/>
</calcChain>
</file>

<file path=xl/sharedStrings.xml><?xml version="1.0" encoding="utf-8"?>
<sst xmlns="http://schemas.openxmlformats.org/spreadsheetml/2006/main" count="799" uniqueCount="345">
  <si>
    <t>Orçamento (extra Zé Carlos)</t>
  </si>
  <si>
    <t>No</t>
  </si>
  <si>
    <t>Item</t>
  </si>
  <si>
    <t>URGENTE PREVISTO (R$)</t>
  </si>
  <si>
    <t>GLOBAL</t>
  </si>
  <si>
    <t>%</t>
  </si>
  <si>
    <t>REALIZADO</t>
  </si>
  <si>
    <t>ECONOMIA</t>
  </si>
  <si>
    <t>Observações</t>
  </si>
  <si>
    <t>Mão de obra ajustes esquadrias em madeira (Zé Carpinteirinho)</t>
  </si>
  <si>
    <t xml:space="preserve"> - </t>
  </si>
  <si>
    <t>A COMPRAR</t>
  </si>
  <si>
    <t>Ivan: mElaborar contrato com Sr. Zé Carpinteirinho. Início dos serviços: 07/10/15. Sinal a pagar: R$ 750,00 (R$ 30%)</t>
  </si>
  <si>
    <t>Novas Peças em madeira (substituir condenadas, complementações)</t>
  </si>
  <si>
    <t>Estimativa: R$ 5.000,00 Fornecedor de Sto Antonio de Jesus (p/ esquadrias EM MADEIRA) é 50% mais barato. Ver orçamento anexo que fiz para esquadrias novas.</t>
  </si>
  <si>
    <t>Ferragens p/ esquadrias em madeira existentes e complementações</t>
  </si>
  <si>
    <t>Estimativa: R$ 2.000,00 Preço estimado. Sugestão da madeireira: ferragens em latão. Orçar. Aguardando Zé Carpinteirinho. Quantificar p/ iniciar orçamentos. Se o cronograma continuar, deve-se prever 50% este gasto p/ 15/11/15.</t>
  </si>
  <si>
    <t>Novas Esquadrias em Aluminio ETAPA 1</t>
  </si>
  <si>
    <t>Provável fornecedor: Artenele. Insistir com a Squadrilar pois parece ser uma empresa mais organizada. Foi indicado por Zé Carlos.</t>
  </si>
  <si>
    <t>Cobogós internos</t>
  </si>
  <si>
    <t>ETAPA 2: Estimativa, R$ 5.000,00.</t>
  </si>
  <si>
    <t>Fechamento Torre</t>
  </si>
  <si>
    <t>Pisos internos</t>
  </si>
  <si>
    <t>Reavaliando orçamento 2013 e aguardando orçamento de novos fornecedores</t>
  </si>
  <si>
    <t>Pisos Externos</t>
  </si>
  <si>
    <t>Pisos Externos em pedra natural (a definir)</t>
  </si>
  <si>
    <t>Executar em granilite ou em pedras naturais. Se for granilite, executar na ETAPA 1. Se for em pedras naturais, deixar para ETAPA 2</t>
  </si>
  <si>
    <t>Juntas de dilatação em poliuretano para pisos internos de alta resistência (e=1cm a confirmar com construtor, na cor branca)</t>
  </si>
  <si>
    <t>Preço estimado. Comprar com fornecedor do granilite, preferencialmente.</t>
  </si>
  <si>
    <t>preço genérico/m² (1x1)</t>
  </si>
  <si>
    <t>Juntas de dilatação em poliuretano para pisos externos (inclusive garagem) de alta resistência (e=1cm a confirmar com construtor, na cor cinza)</t>
  </si>
  <si>
    <t>preço genérico/m² (1,5x1,5)</t>
  </si>
  <si>
    <t>Cimento Branco Estrutural/rejuntamento</t>
  </si>
  <si>
    <t>rejunte epoxi R$ 500 para piso. R$200 para revestimento</t>
  </si>
  <si>
    <t>Cimento Comum claro tipo Nassau</t>
  </si>
  <si>
    <t>-</t>
  </si>
  <si>
    <t>Mão de obra assentamento Zé Carlos</t>
  </si>
  <si>
    <t>N/A</t>
  </si>
  <si>
    <t>previsto um maximo de R$4640</t>
  </si>
  <si>
    <t>Metais e Loças sanitárias (WCs 01 e 02)</t>
  </si>
  <si>
    <t>ETAPA 1. Verificar em obra material existente a ser reaproveitado</t>
  </si>
  <si>
    <t>Metais e Louças (Cozinha, área de serviço)</t>
  </si>
  <si>
    <t>ETAPA 2. Verificar em obra material existente a ser reaproveitado</t>
  </si>
  <si>
    <t>Metais e louças (WC serviço e 1o PAV)</t>
  </si>
  <si>
    <t>ETAPA 3: R$ 9.000,00 (estimativa). Não somei porque acho que pode realmente ser executada depois. A etapa 02 de louças e metais deve ser feita antes de Zé Carlos finalizar a obra. Podemos pensar em fev/2016? (confirmar com ele).</t>
  </si>
  <si>
    <t>Metais e louças (WC 03)</t>
  </si>
  <si>
    <t>Pisos WCs 01 e 02</t>
  </si>
  <si>
    <t>Estimativa R$ 80,00 /m2. A definir com cliente</t>
  </si>
  <si>
    <t>Estimativa 80 reais/m2</t>
  </si>
  <si>
    <t>Piso WC 03</t>
  </si>
  <si>
    <t>Outros Pisos Cerâmicos (1o pav)</t>
  </si>
  <si>
    <t>Aproveitar Piso Kika</t>
  </si>
  <si>
    <t>Revestimentos WC 01</t>
  </si>
  <si>
    <t>Revestimentos WC 02</t>
  </si>
  <si>
    <t>Revestimentos Cozinha e área de Serviço</t>
  </si>
  <si>
    <t>Revestimentos área de Serviço</t>
  </si>
  <si>
    <t>Revestimentos WCS 03 e 04 e 1o pav</t>
  </si>
  <si>
    <t>Estimativa R$ 70,00 /m2. A definir com cliente</t>
  </si>
  <si>
    <t>Bancadas wcs terreo</t>
  </si>
  <si>
    <t>Estimativa: R$ 500,00/m2</t>
  </si>
  <si>
    <t>Bancadas área serviço</t>
  </si>
  <si>
    <t>Bancada cozinha (apoio)</t>
  </si>
  <si>
    <t>Bancada cozinha (pia)</t>
  </si>
  <si>
    <t>Filetes e soleiras</t>
  </si>
  <si>
    <t>Projeto a definir (interferência granilite)</t>
  </si>
  <si>
    <t>Forro em Gesso</t>
  </si>
  <si>
    <t>ETAPA 2/3</t>
  </si>
  <si>
    <t>Acabamentos Eletricos</t>
  </si>
  <si>
    <t>Verificar em obra material existente a ser reaproveitado</t>
  </si>
  <si>
    <t>Iluminação e Luminárias</t>
  </si>
  <si>
    <t>Total</t>
  </si>
  <si>
    <t>ETAPAS POR AMBIENTES</t>
  </si>
  <si>
    <t>ETAPA 1</t>
  </si>
  <si>
    <t>Quarto 02 e WC 02</t>
  </si>
  <si>
    <t>ETAPA 2</t>
  </si>
  <si>
    <t>RESTANTE DO PAV. TÉRREO E VEDAÇÃO 1o PAV</t>
  </si>
  <si>
    <t>ETAPA 3</t>
  </si>
  <si>
    <t>Restante/Futuro</t>
  </si>
  <si>
    <t>Juntas de dilatação, 1cm, em poliuretano (nas cores branca, cinza, preta)</t>
  </si>
  <si>
    <t>R$ 1,20 (peça c/ 2m)</t>
  </si>
  <si>
    <t>Juntas de dilatação, 1cm, em poliuretano (nas cor dourada)</t>
  </si>
  <si>
    <t>R$ 1,40 (peça c/ 2m)</t>
  </si>
  <si>
    <t>PLANILHA DE ESPECIFICAÇÕES</t>
  </si>
  <si>
    <t>PROJETO</t>
  </si>
  <si>
    <t xml:space="preserve"> Sala do apt. do Sr. Sérgio </t>
  </si>
  <si>
    <t>CLIENTE</t>
  </si>
  <si>
    <t xml:space="preserve">Lilian Contente </t>
  </si>
  <si>
    <t>ENDEREÇO</t>
  </si>
  <si>
    <t>Rua Território do Rio Branco,317,Ed. Montmartre, Pituba,Salvador – BA</t>
  </si>
  <si>
    <t>ARQUITETA</t>
  </si>
  <si>
    <t xml:space="preserve">Joana Pinheiro </t>
  </si>
  <si>
    <r>
      <rPr>
        <b/>
        <sz val="11"/>
        <rFont val="Calibri"/>
        <family val="2"/>
        <charset val="1"/>
      </rPr>
      <t xml:space="preserve">Observações importantes: </t>
    </r>
    <r>
      <rPr>
        <sz val="11"/>
        <rFont val="Calibri"/>
        <family val="2"/>
        <charset val="1"/>
      </rPr>
      <t xml:space="preserve">1.As medidas devem ser conferidas no local; 2.Toda e qualquer alterações no projeto devem ser comunicadas às arquitetas; 3.parafusos não foram contabilizados. 4. Os pontos de fixação devem ser verificados antes da execução dos móveis afim de evitar estragos nas instalações de água e luz. </t>
    </r>
  </si>
  <si>
    <t>ITEM</t>
  </si>
  <si>
    <t>CATEGORIA</t>
  </si>
  <si>
    <t>DESCRICÃO</t>
  </si>
  <si>
    <t>DIMENSÕES</t>
  </si>
  <si>
    <t>QUANT.</t>
  </si>
  <si>
    <t>STATUS</t>
  </si>
  <si>
    <t>FORNECEDOR</t>
  </si>
  <si>
    <t>OBS</t>
  </si>
  <si>
    <t>1.SALA DE ESTAR/ BAR</t>
  </si>
  <si>
    <t>1.1</t>
  </si>
  <si>
    <t>Mobiliário</t>
  </si>
  <si>
    <t>Cadeira de balanço</t>
  </si>
  <si>
    <t xml:space="preserve"> L x A x C : 50 x 115 x 85</t>
  </si>
  <si>
    <t>EXISTENTE</t>
  </si>
  <si>
    <t>1.2</t>
  </si>
  <si>
    <t>Mesinha Sala Redonda</t>
  </si>
  <si>
    <t>A x Diam: 62 x 56</t>
  </si>
  <si>
    <t>Papel Decor</t>
  </si>
  <si>
    <t>Proposta de adesivar o vidro incolor. Usar Cor</t>
  </si>
  <si>
    <t>1.3</t>
  </si>
  <si>
    <t>Cristaleira</t>
  </si>
  <si>
    <t>A x L x C: 172 x 100 x 43</t>
  </si>
  <si>
    <t>1.4</t>
  </si>
  <si>
    <t>Bar</t>
  </si>
  <si>
    <t>L x A x P: 58 x 74 x 58</t>
  </si>
  <si>
    <t>1.5</t>
  </si>
  <si>
    <t>Eletrodoméstico</t>
  </si>
  <si>
    <t>Adega</t>
  </si>
  <si>
    <t>43 x 51 x 48</t>
  </si>
  <si>
    <t>1.6</t>
  </si>
  <si>
    <t>Buffet aparador</t>
  </si>
  <si>
    <t>L x A x P: 200x 80 x 50</t>
  </si>
  <si>
    <t>ORÇAR</t>
  </si>
  <si>
    <t>Jacaúna</t>
  </si>
  <si>
    <t>Comprar junto com o Sofá</t>
  </si>
  <si>
    <t>1.7</t>
  </si>
  <si>
    <t>Sofá</t>
  </si>
  <si>
    <t>Falta modelo</t>
  </si>
  <si>
    <t>Aparador branco</t>
  </si>
  <si>
    <t>ESCOLHER</t>
  </si>
  <si>
    <t>Ver opções no memorial</t>
  </si>
  <si>
    <t>1.8</t>
  </si>
  <si>
    <t>Decoração</t>
  </si>
  <si>
    <t>Prateleiras brancas L=60cm</t>
  </si>
  <si>
    <t>1.9</t>
  </si>
  <si>
    <t>Quadro: Barco Existente</t>
  </si>
  <si>
    <t>60x60 (confirmar)</t>
  </si>
  <si>
    <t>1.10</t>
  </si>
  <si>
    <t xml:space="preserve">Quadro: com fotografia geométrica, emoldurada. Sugestão de foto: Felipe Paim </t>
  </si>
  <si>
    <t>60x80</t>
  </si>
  <si>
    <t>Maxcolor - impressão de fineart</t>
  </si>
  <si>
    <t>Impressão de fine art em Belém - Confirmar referências de qualidade</t>
  </si>
  <si>
    <t>1.11</t>
  </si>
  <si>
    <t>Quadros: Conjunto com 4 peças 30x30 - desenho gráficos entre azul e laranja</t>
  </si>
  <si>
    <t>30x30</t>
  </si>
  <si>
    <t>1.12</t>
  </si>
  <si>
    <t>Quadro</t>
  </si>
  <si>
    <t>1.13</t>
  </si>
  <si>
    <t>Tecido</t>
  </si>
  <si>
    <t>Tapete: Microfibra de poliéster/ Tapete Brooklyn Debrum Turnbout - Westwing</t>
  </si>
  <si>
    <t>250x250</t>
  </si>
  <si>
    <t>Gráfico vs. Sisal</t>
  </si>
  <si>
    <t>1.14</t>
  </si>
  <si>
    <t>Almofada Decorativa AD -34</t>
  </si>
  <si>
    <t>50 x 40</t>
  </si>
  <si>
    <t>1.15</t>
  </si>
  <si>
    <t>Almofada Decorativa AD -35</t>
  </si>
  <si>
    <t>50x 50</t>
  </si>
  <si>
    <t>2.SALA DE TV E CIRCULAÇÃO</t>
  </si>
  <si>
    <t>2.1</t>
  </si>
  <si>
    <t>Marcenaria</t>
  </si>
  <si>
    <t>Painel da TV com espelho</t>
  </si>
  <si>
    <t xml:space="preserve"> C x A: 205 x 182</t>
  </si>
  <si>
    <t>2.2</t>
  </si>
  <si>
    <t>Bancada da TV</t>
  </si>
  <si>
    <t>C x L x A: 205 x 40 x 42</t>
  </si>
  <si>
    <t>2.3</t>
  </si>
  <si>
    <t xml:space="preserve"> L x C x A: 100 x 185 x 70</t>
  </si>
  <si>
    <t>Trocar estofado por cinza claro</t>
  </si>
  <si>
    <t>2.5</t>
  </si>
  <si>
    <t>Papel de parede</t>
  </si>
  <si>
    <t>1,25m² + 1,25m² (50x260cm cada)</t>
  </si>
  <si>
    <t>Apoio Amanda em São Paulo</t>
  </si>
  <si>
    <t>2.6</t>
  </si>
  <si>
    <t>Quadro: fotografia de Belém por Lilian Contente emoldurada - Paspartout branco 15cm e 
Moldura preta com vidro</t>
  </si>
  <si>
    <t>A x L: 70 x 45</t>
  </si>
  <si>
    <t>Foto paisagem de árvore com memorial 40x25</t>
  </si>
  <si>
    <t>2.7</t>
  </si>
  <si>
    <t>A x L: 48 x 60</t>
  </si>
  <si>
    <t>Foto paisagem de canhões 28x35</t>
  </si>
  <si>
    <t>2.8</t>
  </si>
  <si>
    <t>Foto paisagem de canhões e arvores a direita 18x27</t>
  </si>
  <si>
    <t>2.9</t>
  </si>
  <si>
    <t>A x L: 47 x 37</t>
  </si>
  <si>
    <t>Foto paisagem de arvores e arco 27x20</t>
  </si>
  <si>
    <t>2.10</t>
  </si>
  <si>
    <t>A x L: 80 x 59</t>
  </si>
  <si>
    <t>Foto paisagem de arvore a esquerda com caminho 54x34</t>
  </si>
  <si>
    <t>2.11</t>
  </si>
  <si>
    <t>Garden Seat Ceramica Xangai</t>
  </si>
  <si>
    <t>2.12</t>
  </si>
  <si>
    <t>Decolando Aviao Adorno</t>
  </si>
  <si>
    <t>A: 17</t>
  </si>
  <si>
    <t>2.13</t>
  </si>
  <si>
    <t>3.SALA DE JANTAR</t>
  </si>
  <si>
    <t>3.1</t>
  </si>
  <si>
    <t>Divisória de ripas de madeira com duas folhas sendo uma autoportante (a) e aoutra revestindo o pilar (b)</t>
  </si>
  <si>
    <t>3.2</t>
  </si>
  <si>
    <t>Mesa Quadrada: Sala de Jantar</t>
  </si>
  <si>
    <t>ADQUIRIDA</t>
  </si>
  <si>
    <t>3.3</t>
  </si>
  <si>
    <t>Cadeiras com acento e encosto acolchoado, Sala de Jantar</t>
  </si>
  <si>
    <t>4.HOME OFFICE</t>
  </si>
  <si>
    <t>4.1</t>
  </si>
  <si>
    <t>Prateleira para escritório com iluminação indireta de fita LED banco quente 5w, com fixação embutida</t>
  </si>
  <si>
    <t>250x22 e=4cm</t>
  </si>
  <si>
    <t>ENCOMENDAR</t>
  </si>
  <si>
    <t>4.2</t>
  </si>
  <si>
    <t>Mesa com tampo de vidro adesivado amarelo ouro</t>
  </si>
  <si>
    <t>250x55 e=4cm</t>
  </si>
  <si>
    <t>4.3</t>
  </si>
  <si>
    <t>98X50 h=60cm</t>
  </si>
  <si>
    <t>4.4</t>
  </si>
  <si>
    <t>4.5</t>
  </si>
  <si>
    <t>Cadeira de Escritório</t>
  </si>
  <si>
    <t>4.6</t>
  </si>
  <si>
    <t>Tapete</t>
  </si>
  <si>
    <t>Tapete Bahamas Sisal 200x250</t>
  </si>
  <si>
    <t>200x250</t>
  </si>
  <si>
    <t>Etna</t>
  </si>
  <si>
    <t>PLANILHA DE ESPECIFICAÇÃO DE PISOS</t>
  </si>
  <si>
    <t>SERVIÇO: Residência Aldeia Jaguaribe</t>
  </si>
  <si>
    <t>Comunicação Obra: 20/08/15; Marina</t>
  </si>
  <si>
    <t>CLIENTE: Cristina Coêlho (8865-6663 - tim)</t>
  </si>
  <si>
    <t>ENDEREÇO: R. Curupira, 46. Piatã</t>
  </si>
  <si>
    <t>RESPONSÁVEL OBRA: Sr. Zé Carlos (9110-1246 - tim)</t>
  </si>
  <si>
    <t>ARQUITETAS: Luana Figueirêdo (9144-7653 tim e 9975-5004) e MARINA TEIXEIRA (9165-4207 - tim e 9965-4206 - vivo)</t>
  </si>
  <si>
    <t>parâmetros</t>
  </si>
  <si>
    <t>Opção 01</t>
  </si>
  <si>
    <t>Opção 02</t>
  </si>
  <si>
    <t>ETAPA</t>
  </si>
  <si>
    <t>AMBIENTE</t>
  </si>
  <si>
    <t>SUB-GRUPO</t>
  </si>
  <si>
    <t>COD. PB</t>
  </si>
  <si>
    <t>UNID.</t>
  </si>
  <si>
    <t>FABRICANTE/FORNECEDOR/ESPECIFICACAO</t>
  </si>
  <si>
    <t>VALOR UNIT.</t>
  </si>
  <si>
    <t>TOTAL (R$)</t>
  </si>
  <si>
    <t>SALA</t>
  </si>
  <si>
    <t>PISO</t>
  </si>
  <si>
    <t>A</t>
  </si>
  <si>
    <t>m2</t>
  </si>
  <si>
    <t>A definir</t>
  </si>
  <si>
    <t>Porcelanato/Cerâmica</t>
  </si>
  <si>
    <t>PAREDE</t>
  </si>
  <si>
    <t>Tinta Acrílica Toque de seda na cor branco neve</t>
  </si>
  <si>
    <t>TETO</t>
  </si>
  <si>
    <t>RODAPÉ</t>
  </si>
  <si>
    <t>m</t>
  </si>
  <si>
    <t>Acabamento das quinas curvo, h= a definir (0,15?) em Granilite liso/Tecnocimento(?) cor branco gelo</t>
  </si>
  <si>
    <t>Rodape santaluzia (?) a combinar com o revet. Cerâmico A</t>
  </si>
  <si>
    <t>QUARTO 1</t>
  </si>
  <si>
    <t>Piso em granilite com acabamento polido, juntas largas de plástico/aluminio/cobre</t>
  </si>
  <si>
    <t>QUARTO 2</t>
  </si>
  <si>
    <t>und</t>
  </si>
  <si>
    <t>ventilador de teto</t>
  </si>
  <si>
    <t>GABINETE</t>
  </si>
  <si>
    <t>WC 1</t>
  </si>
  <si>
    <t>C</t>
  </si>
  <si>
    <t>Piso Cerâmico/porcelanato para áreas molhadas</t>
  </si>
  <si>
    <t>PAREDE 1</t>
  </si>
  <si>
    <t>Revestimento cerâmico para parede a definir</t>
  </si>
  <si>
    <t>PAREDE 2</t>
  </si>
  <si>
    <t>SOLEIRA</t>
  </si>
  <si>
    <t>PEDRAS</t>
  </si>
  <si>
    <t>WC 2</t>
  </si>
  <si>
    <t>VARANDA-PATAMAR ESCADA (CORREDOR EXTERNO/JARDIM VERTICAL)</t>
  </si>
  <si>
    <t>E</t>
  </si>
  <si>
    <t>Piso Alta resistência (Granilite crespo, mais escuro (cinza?); ou em granito apicoado - paralelepipedo)</t>
  </si>
  <si>
    <t>Pedra Natural Cinza, Ardosia polida / Piso Cerâmico tons de telha (cru com resina)</t>
  </si>
  <si>
    <t>HALL ESCADA</t>
  </si>
  <si>
    <t>Piso antiderrapante (Granilite mais crespo, pedra natural acabamento flameado ou cerâmica antiderrapante)</t>
  </si>
  <si>
    <t>?</t>
  </si>
  <si>
    <t>CIRC/TV</t>
  </si>
  <si>
    <t>Piso em granilite com acabamento polido, juntas largas de plástico/aluminio</t>
  </si>
  <si>
    <t>Piso Cerâmico 1,20x0,60, tons de cinza fosco</t>
  </si>
  <si>
    <t>COZINHA</t>
  </si>
  <si>
    <t>definir acab. rodapia</t>
  </si>
  <si>
    <t>EXT</t>
  </si>
  <si>
    <t>ÁREA SERVIÇO</t>
  </si>
  <si>
    <t>D</t>
  </si>
  <si>
    <t>Piso antiderrapante (Granilite mais crespo, pedra natural acabamento flameado ou cerâmica antiderrapante) COM RODAPÉ?</t>
  </si>
  <si>
    <t>Cerâmica ou pintura?</t>
  </si>
  <si>
    <t>WC 03</t>
  </si>
  <si>
    <t>Piso Cerâmico para áreas molhadas</t>
  </si>
  <si>
    <t>QUARTO SERVIÇO</t>
  </si>
  <si>
    <t>VARANDA</t>
  </si>
  <si>
    <t>Tinta Acrílica Toque de seda na cor branco neve e revestimento/pintura colorida cor a definir/textura</t>
  </si>
  <si>
    <t>GARAGEM</t>
  </si>
  <si>
    <t>Piso Alta resistência (Granilite crespo, mais escuro (cinza?); ou em granito apicoado - paralelepipedo; placas de concreto pre fabricadas)</t>
  </si>
  <si>
    <t>Piso em granito rústico apicoado (paralelepipedo)</t>
  </si>
  <si>
    <t>PASSEIOS</t>
  </si>
  <si>
    <t>Piso Cerâmico tons de telha (cru com resina)</t>
  </si>
  <si>
    <t>JARDIM</t>
  </si>
  <si>
    <t>FORRAÇÃO</t>
  </si>
  <si>
    <t>GRAMA</t>
  </si>
  <si>
    <t>Grama japonesa</t>
  </si>
  <si>
    <t>F</t>
  </si>
  <si>
    <t>Placa em Concreto 0,80x0,60 m</t>
  </si>
  <si>
    <t>J</t>
  </si>
  <si>
    <t>Deck Ecowood</t>
  </si>
  <si>
    <t>WC 04 (1o PAV)</t>
  </si>
  <si>
    <t>G</t>
  </si>
  <si>
    <t>Piso Cerâmico refugo da obra de Kika</t>
  </si>
  <si>
    <t>conferir medidas no local</t>
  </si>
  <si>
    <t>ATELIER/COPA (1o PAV)</t>
  </si>
  <si>
    <t>ANEXO LAJE (VARANDA/QUARTO/COPA)</t>
  </si>
  <si>
    <t>VARANDA (1o PAV)</t>
  </si>
  <si>
    <t>TERRAÇO / SOLARIUM</t>
  </si>
  <si>
    <t>H</t>
  </si>
  <si>
    <t>Piso Térmico (grama sintetica, vinilico)</t>
  </si>
  <si>
    <t>Orçar sinteitcos permeáveis, conferir medidas no local; outros (cimentado crespo com aditivo?)</t>
  </si>
  <si>
    <t>TETO VERDE 1</t>
  </si>
  <si>
    <t>I</t>
  </si>
  <si>
    <t>xx</t>
  </si>
  <si>
    <t>TETO VERDE 2</t>
  </si>
  <si>
    <t>LAJE</t>
  </si>
  <si>
    <t>TOTAL</t>
  </si>
  <si>
    <t>TOTAIS PISOS</t>
  </si>
  <si>
    <t>ver planta p/ especificação</t>
  </si>
  <si>
    <t>B</t>
  </si>
  <si>
    <r>
      <rPr>
        <sz val="10"/>
        <rFont val="Calibri"/>
        <family val="2"/>
        <charset val="1"/>
      </rPr>
      <t xml:space="preserve"> Granilite Tipo 2 - grão 800, executado com 100% de cimento estrutural branco, acabamento polido acetinado, </t>
    </r>
    <r>
      <rPr>
        <sz val="10"/>
        <color rgb="FFFF0000"/>
        <rFont val="Calibri"/>
        <family val="2"/>
        <charset val="1"/>
      </rPr>
      <t>pigmento a definir</t>
    </r>
  </si>
  <si>
    <t>Excluir</t>
  </si>
  <si>
    <t>Cerâmica/porcelanato para áreas molhadas, PEI</t>
  </si>
  <si>
    <t>TOTAIS ORÇAMENTOS</t>
  </si>
  <si>
    <t>CONSERVE PISO</t>
  </si>
  <si>
    <t>CIMENTO BRANCO + CIMENTO NASSAU</t>
  </si>
  <si>
    <t>JUNTA DE COBRE/POLIURETANO (ESTIMATIVA)</t>
  </si>
  <si>
    <t>A = 45CM Diam: 35cm</t>
  </si>
  <si>
    <t>140x140</t>
  </si>
  <si>
    <t>Vaso de Mesa tipo Potiche</t>
  </si>
  <si>
    <t>A = 40cm</t>
  </si>
  <si>
    <t xml:space="preserve"> Marcenaria</t>
  </si>
  <si>
    <t>A x L x P: 78 x 130 x 50 e=5cm</t>
  </si>
  <si>
    <t>L 60</t>
  </si>
  <si>
    <t>27X50 h=4cm</t>
  </si>
  <si>
    <t>a) 140x230 e b) 150x230</t>
  </si>
  <si>
    <t>Valor da opção Mentha - Mandala R$4699,00 Orçar Todeschini e Marceneiro</t>
  </si>
  <si>
    <t>Todeschini ou Marceneiro</t>
  </si>
  <si>
    <t>Dimensão vidro 250x55 E=6cm (ver possibilidade de ser vidro inteiro)</t>
  </si>
  <si>
    <t>Gaveteiro com Rodízios H=5cm, 3 gavetas e uma porta com MDF amarelo ouro</t>
  </si>
  <si>
    <t>Carrinho para CPU branco</t>
  </si>
  <si>
    <t>UrbanArt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</si>
</sst>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 &quot;* #,##0.00_-;&quot;-R$ &quot;* #,##0.00_-;_-&quot;R$ &quot;* \-??_-;_-@_-"/>
    <numFmt numFmtId="165" formatCode="_-[$R$-416]\ * #,##0.00_-;\-[$R$-416]\ * #,##0.00_-;_-[$R$-416]\ * \-??_-;_-@_-"/>
  </numFmts>
  <fonts count="26" x14ac:knownFonts="1">
    <font>
      <sz val="11"/>
      <color rgb="FF000000"/>
      <name val="Calibri"/>
      <family val="2"/>
      <charset val="1"/>
    </font>
    <font>
      <b/>
      <sz val="10.5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.5"/>
      <color rgb="FF000000"/>
      <name val="Calibri"/>
      <family val="2"/>
      <charset val="1"/>
    </font>
    <font>
      <sz val="10.5"/>
      <name val="Calibri"/>
      <family val="2"/>
      <charset val="1"/>
    </font>
    <font>
      <sz val="10.5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0.5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0070C0"/>
      <name val="Calibri"/>
      <family val="2"/>
      <charset val="1"/>
    </font>
    <font>
      <b/>
      <sz val="10"/>
      <name val="Calibri"/>
      <family val="2"/>
      <charset val="1"/>
    </font>
    <font>
      <sz val="14"/>
      <name val="Calibri"/>
      <family val="2"/>
      <charset val="1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93CDDD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17375E"/>
        <bgColor rgb="FF333333"/>
      </patternFill>
    </fill>
    <fill>
      <patternFill patternType="solid">
        <fgColor rgb="FF953735"/>
        <bgColor rgb="FF993366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25" fillId="0" borderId="0" applyBorder="0" applyProtection="0"/>
  </cellStyleXfs>
  <cellXfs count="1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4" fontId="2" fillId="2" borderId="2" xfId="0" applyNumberFormat="1" applyFont="1" applyFill="1" applyBorder="1" applyAlignment="1">
      <alignment horizontal="left" vertical="center"/>
    </xf>
    <xf numFmtId="4" fontId="0" fillId="2" borderId="2" xfId="0" applyNumberFormat="1" applyFill="1" applyBorder="1"/>
    <xf numFmtId="4" fontId="0" fillId="2" borderId="3" xfId="0" applyNumberFormat="1" applyFill="1" applyBorder="1"/>
    <xf numFmtId="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7" fillId="5" borderId="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8" fillId="0" borderId="0" xfId="0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2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vertical="center" wrapText="1"/>
    </xf>
    <xf numFmtId="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4" fontId="18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left" vertical="center"/>
    </xf>
    <xf numFmtId="164" fontId="12" fillId="0" borderId="0" xfId="1" applyFont="1" applyBorder="1" applyAlignment="1" applyProtection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4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9" borderId="5" xfId="0" applyFont="1" applyFill="1" applyBorder="1" applyAlignment="1">
      <alignment horizontal="center" vertical="center" wrapText="1"/>
    </xf>
    <xf numFmtId="4" fontId="18" fillId="9" borderId="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2" fontId="21" fillId="5" borderId="5" xfId="0" applyNumberFormat="1" applyFont="1" applyFill="1" applyBorder="1" applyAlignment="1">
      <alignment horizontal="center" vertical="center"/>
    </xf>
    <xf numFmtId="4" fontId="21" fillId="0" borderId="5" xfId="0" applyNumberFormat="1" applyFont="1" applyBorder="1" applyAlignment="1">
      <alignment horizontal="center" vertical="center"/>
    </xf>
    <xf numFmtId="4" fontId="16" fillId="5" borderId="5" xfId="0" applyNumberFormat="1" applyFont="1" applyFill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5" borderId="5" xfId="0" applyNumberFormat="1" applyFont="1" applyFill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1" fillId="5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/>
    </xf>
    <xf numFmtId="2" fontId="23" fillId="0" borderId="5" xfId="0" applyNumberFormat="1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vertical="center" wrapText="1"/>
    </xf>
    <xf numFmtId="0" fontId="18" fillId="10" borderId="5" xfId="0" applyFont="1" applyFill="1" applyBorder="1" applyAlignment="1">
      <alignment vertical="center"/>
    </xf>
    <xf numFmtId="0" fontId="21" fillId="10" borderId="5" xfId="0" applyFont="1" applyFill="1" applyBorder="1" applyAlignment="1">
      <alignment horizontal="center" vertical="center" wrapText="1"/>
    </xf>
    <xf numFmtId="4" fontId="21" fillId="10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65" fontId="24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/>
    </xf>
    <xf numFmtId="165" fontId="20" fillId="0" borderId="5" xfId="0" applyNumberFormat="1" applyFont="1" applyBorder="1" applyAlignment="1">
      <alignment horizontal="center" vertical="center" wrapText="1"/>
    </xf>
    <xf numFmtId="1" fontId="24" fillId="0" borderId="5" xfId="0" applyNumberFormat="1" applyFont="1" applyBorder="1" applyAlignment="1">
      <alignment horizontal="center" vertical="center"/>
    </xf>
    <xf numFmtId="165" fontId="23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165" fontId="23" fillId="0" borderId="5" xfId="0" applyNumberFormat="1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1" fillId="0" borderId="24" xfId="0" applyFont="1" applyBorder="1" applyAlignment="1" applyProtection="1">
      <alignment vertical="center"/>
      <protection locked="0"/>
    </xf>
    <xf numFmtId="0" fontId="11" fillId="0" borderId="25" xfId="0" applyFont="1" applyBorder="1" applyAlignment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9" fillId="0" borderId="5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center" vertical="center" wrapText="1"/>
    </xf>
    <xf numFmtId="10" fontId="14" fillId="8" borderId="14" xfId="0" applyNumberFormat="1" applyFont="1" applyFill="1" applyBorder="1" applyAlignment="1">
      <alignment horizontal="center" vertical="center" textRotation="90"/>
    </xf>
    <xf numFmtId="10" fontId="0" fillId="6" borderId="10" xfId="0" applyNumberFormat="1" applyFont="1" applyFill="1" applyBorder="1" applyAlignment="1">
      <alignment horizontal="center" vertical="center" textRotation="90"/>
    </xf>
    <xf numFmtId="10" fontId="0" fillId="6" borderId="14" xfId="0" applyNumberFormat="1" applyFont="1" applyFill="1" applyBorder="1" applyAlignment="1">
      <alignment horizontal="center" vertical="center" textRotation="90"/>
    </xf>
    <xf numFmtId="10" fontId="14" fillId="7" borderId="20" xfId="0" applyNumberFormat="1" applyFont="1" applyFill="1" applyBorder="1" applyAlignment="1">
      <alignment horizontal="center" vertical="center" textRotation="90"/>
    </xf>
    <xf numFmtId="10" fontId="14" fillId="7" borderId="17" xfId="0" applyNumberFormat="1" applyFont="1" applyFill="1" applyBorder="1" applyAlignment="1">
      <alignment horizontal="center" vertical="center" textRotation="90"/>
    </xf>
    <xf numFmtId="10" fontId="14" fillId="7" borderId="10" xfId="0" applyNumberFormat="1" applyFont="1" applyFill="1" applyBorder="1" applyAlignment="1">
      <alignment horizontal="center" vertical="center" textRotation="90"/>
    </xf>
    <xf numFmtId="10" fontId="0" fillId="6" borderId="20" xfId="0" applyNumberFormat="1" applyFont="1" applyFill="1" applyBorder="1" applyAlignment="1">
      <alignment horizontal="center" vertical="center" textRotation="90"/>
    </xf>
    <xf numFmtId="10" fontId="0" fillId="6" borderId="17" xfId="0" applyNumberFormat="1" applyFont="1" applyFill="1" applyBorder="1" applyAlignment="1">
      <alignment horizontal="center" vertical="center" textRotation="90"/>
    </xf>
    <xf numFmtId="0" fontId="8" fillId="0" borderId="8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9" borderId="5" xfId="0" applyFont="1" applyFill="1" applyBorder="1" applyAlignment="1">
      <alignment horizontal="center" vertical="center" wrapText="1"/>
    </xf>
    <xf numFmtId="4" fontId="18" fillId="9" borderId="5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53735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63499</xdr:colOff>
      <xdr:row>1</xdr:row>
      <xdr:rowOff>84667</xdr:rowOff>
    </xdr:from>
    <xdr:to>
      <xdr:col>8</xdr:col>
      <xdr:colOff>1877457</xdr:colOff>
      <xdr:row>4</xdr:row>
      <xdr:rowOff>127000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42" b="19080"/>
        <a:stretch/>
      </xdr:blipFill>
      <xdr:spPr>
        <a:xfrm>
          <a:off x="7154332" y="381000"/>
          <a:ext cx="1813958" cy="613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717840</xdr:colOff>
      <xdr:row>4</xdr:row>
      <xdr:rowOff>73080</xdr:rowOff>
    </xdr:from>
    <xdr:to>
      <xdr:col>11</xdr:col>
      <xdr:colOff>740880</xdr:colOff>
      <xdr:row>6</xdr:row>
      <xdr:rowOff>275760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l="15222" t="30045" r="10872" b="27522"/>
        <a:stretch/>
      </xdr:blipFill>
      <xdr:spPr>
        <a:xfrm>
          <a:off x="9118800" y="987480"/>
          <a:ext cx="918360" cy="5835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indowProtection="1" zoomScale="90" zoomScaleNormal="90" workbookViewId="0">
      <selection activeCell="B12" sqref="B12"/>
    </sheetView>
  </sheetViews>
  <sheetFormatPr defaultRowHeight="15" x14ac:dyDescent="0.25"/>
  <cols>
    <col min="1" max="1" width="3.42578125" style="1"/>
    <col min="2" max="2" width="44.140625" style="2"/>
    <col min="3" max="3" width="15.140625" style="3"/>
    <col min="4" max="5" width="0" style="3" hidden="1"/>
    <col min="6" max="7" width="14.5703125" style="3"/>
    <col min="8" max="8" width="43.28515625" style="3"/>
    <col min="9" max="9" width="21.85546875"/>
    <col min="10" max="10" width="26.85546875"/>
    <col min="11" max="1025" width="8.5703125"/>
  </cols>
  <sheetData>
    <row r="1" spans="1:13" ht="18.75" x14ac:dyDescent="0.25">
      <c r="A1" s="4"/>
      <c r="B1" s="5"/>
      <c r="C1" s="6" t="s">
        <v>0</v>
      </c>
      <c r="D1" s="7"/>
      <c r="E1" s="7"/>
      <c r="F1" s="7"/>
      <c r="G1" s="7"/>
      <c r="H1" s="8"/>
    </row>
    <row r="2" spans="1:13" ht="28.5" x14ac:dyDescent="0.25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3"/>
      <c r="J2" s="14"/>
      <c r="K2" s="14"/>
      <c r="L2" s="14"/>
      <c r="M2" s="15"/>
    </row>
    <row r="3" spans="1:13" ht="42.75" x14ac:dyDescent="0.25">
      <c r="A3" s="16">
        <v>1</v>
      </c>
      <c r="B3" s="17" t="s">
        <v>9</v>
      </c>
      <c r="C3" s="18">
        <v>2500</v>
      </c>
      <c r="D3" s="19" t="s">
        <v>10</v>
      </c>
      <c r="E3" s="18"/>
      <c r="F3" s="18" t="s">
        <v>11</v>
      </c>
      <c r="G3" s="18" t="s">
        <v>11</v>
      </c>
      <c r="H3" s="18" t="s">
        <v>12</v>
      </c>
      <c r="I3" s="14"/>
      <c r="J3" s="14"/>
      <c r="K3" s="13"/>
    </row>
    <row r="4" spans="1:13" ht="57" x14ac:dyDescent="0.25">
      <c r="A4" s="16">
        <v>2</v>
      </c>
      <c r="B4" s="17" t="s">
        <v>13</v>
      </c>
      <c r="C4" s="18" t="s">
        <v>10</v>
      </c>
      <c r="D4" s="19" t="s">
        <v>10</v>
      </c>
      <c r="E4" s="18"/>
      <c r="F4" s="18" t="s">
        <v>11</v>
      </c>
      <c r="G4" s="18" t="s">
        <v>11</v>
      </c>
      <c r="H4" s="18" t="s">
        <v>14</v>
      </c>
      <c r="I4" s="14"/>
      <c r="J4" s="14"/>
      <c r="K4" s="14"/>
    </row>
    <row r="5" spans="1:13" ht="71.25" x14ac:dyDescent="0.25">
      <c r="A5" s="16">
        <v>3</v>
      </c>
      <c r="B5" s="17" t="s">
        <v>15</v>
      </c>
      <c r="C5" s="18" t="s">
        <v>10</v>
      </c>
      <c r="D5" s="19" t="s">
        <v>10</v>
      </c>
      <c r="E5" s="18"/>
      <c r="F5" s="18" t="s">
        <v>11</v>
      </c>
      <c r="G5" s="18" t="s">
        <v>11</v>
      </c>
      <c r="H5" s="18" t="s">
        <v>16</v>
      </c>
      <c r="I5" s="14"/>
      <c r="J5" s="14"/>
      <c r="K5" s="14"/>
    </row>
    <row r="6" spans="1:13" ht="42.75" x14ac:dyDescent="0.25">
      <c r="A6" s="16">
        <v>4</v>
      </c>
      <c r="B6" s="17" t="s">
        <v>17</v>
      </c>
      <c r="C6" s="18">
        <v>10000</v>
      </c>
      <c r="D6" s="18"/>
      <c r="E6" s="18"/>
      <c r="F6" s="18" t="s">
        <v>11</v>
      </c>
      <c r="G6" s="18" t="s">
        <v>11</v>
      </c>
      <c r="H6" s="18" t="s">
        <v>18</v>
      </c>
      <c r="I6" s="14"/>
      <c r="J6" s="14"/>
      <c r="K6" s="14"/>
    </row>
    <row r="7" spans="1:13" ht="15.75" customHeight="1" x14ac:dyDescent="0.25">
      <c r="A7" s="20">
        <v>5</v>
      </c>
      <c r="B7" s="21" t="s">
        <v>19</v>
      </c>
      <c r="C7" s="22" t="s">
        <v>10</v>
      </c>
      <c r="D7" s="22"/>
      <c r="E7" s="22"/>
      <c r="F7" s="23">
        <v>0</v>
      </c>
      <c r="G7" s="23">
        <v>0</v>
      </c>
      <c r="H7" s="161" t="s">
        <v>20</v>
      </c>
      <c r="I7" s="24"/>
      <c r="J7" s="24"/>
      <c r="K7" s="24"/>
    </row>
    <row r="8" spans="1:13" ht="15.75" x14ac:dyDescent="0.25">
      <c r="A8" s="16">
        <v>6</v>
      </c>
      <c r="B8" s="17" t="s">
        <v>21</v>
      </c>
      <c r="C8" s="18" t="s">
        <v>10</v>
      </c>
      <c r="D8" s="18"/>
      <c r="E8" s="18"/>
      <c r="F8" s="18" t="s">
        <v>11</v>
      </c>
      <c r="G8" s="18" t="s">
        <v>11</v>
      </c>
      <c r="H8" s="161"/>
      <c r="I8" s="24"/>
      <c r="J8" s="24"/>
      <c r="K8" s="24"/>
    </row>
    <row r="9" spans="1:13" ht="15.75" customHeight="1" x14ac:dyDescent="0.25">
      <c r="A9" s="16">
        <v>7</v>
      </c>
      <c r="B9" s="17" t="s">
        <v>22</v>
      </c>
      <c r="C9" s="19">
        <v>13000</v>
      </c>
      <c r="D9" s="19" t="s">
        <v>10</v>
      </c>
      <c r="E9" s="19"/>
      <c r="F9" s="25">
        <v>12959.1</v>
      </c>
      <c r="G9" s="26">
        <f>C9-F9</f>
        <v>40.899999999999636</v>
      </c>
      <c r="H9" s="161" t="s">
        <v>23</v>
      </c>
      <c r="I9" s="24">
        <v>112.4</v>
      </c>
      <c r="J9" s="24"/>
      <c r="K9" s="24"/>
    </row>
    <row r="10" spans="1:13" ht="15.75" x14ac:dyDescent="0.25">
      <c r="A10" s="16">
        <v>8</v>
      </c>
      <c r="B10" s="17" t="s">
        <v>24</v>
      </c>
      <c r="C10" s="19">
        <v>6000</v>
      </c>
      <c r="D10" s="19" t="s">
        <v>10</v>
      </c>
      <c r="E10" s="19"/>
      <c r="F10" s="18" t="s">
        <v>11</v>
      </c>
      <c r="G10" s="18" t="s">
        <v>11</v>
      </c>
      <c r="H10" s="161"/>
      <c r="I10" s="24">
        <v>78.930000000000007</v>
      </c>
      <c r="J10" s="24"/>
      <c r="K10" s="24"/>
    </row>
    <row r="11" spans="1:13" ht="42.75" x14ac:dyDescent="0.25">
      <c r="A11" s="16">
        <v>9</v>
      </c>
      <c r="B11" s="17" t="s">
        <v>25</v>
      </c>
      <c r="C11" s="18" t="s">
        <v>10</v>
      </c>
      <c r="D11" s="19" t="s">
        <v>10</v>
      </c>
      <c r="E11" s="18"/>
      <c r="F11" s="18" t="s">
        <v>11</v>
      </c>
      <c r="G11" s="18"/>
      <c r="H11" s="18" t="s">
        <v>26</v>
      </c>
      <c r="I11" s="24"/>
      <c r="J11" s="24"/>
      <c r="K11" s="24"/>
    </row>
    <row r="12" spans="1:13" ht="42.75" x14ac:dyDescent="0.25">
      <c r="A12" s="20">
        <v>10</v>
      </c>
      <c r="B12" s="21" t="s">
        <v>27</v>
      </c>
      <c r="C12" s="22">
        <v>110</v>
      </c>
      <c r="D12" s="19" t="s">
        <v>10</v>
      </c>
      <c r="E12" s="19"/>
      <c r="F12" s="27">
        <v>0</v>
      </c>
      <c r="G12" s="27">
        <f>C12-F12</f>
        <v>110</v>
      </c>
      <c r="H12" s="19" t="s">
        <v>28</v>
      </c>
      <c r="I12" s="24"/>
      <c r="J12" s="24" t="s">
        <v>29</v>
      </c>
      <c r="K12" s="24">
        <v>1.08</v>
      </c>
      <c r="L12">
        <f>K12*100</f>
        <v>108</v>
      </c>
    </row>
    <row r="13" spans="1:13" ht="42.75" x14ac:dyDescent="0.25">
      <c r="A13" s="20">
        <v>11</v>
      </c>
      <c r="B13" s="21" t="s">
        <v>30</v>
      </c>
      <c r="C13" s="22">
        <v>75</v>
      </c>
      <c r="D13" s="19" t="s">
        <v>10</v>
      </c>
      <c r="E13" s="19"/>
      <c r="F13" s="27">
        <v>0</v>
      </c>
      <c r="G13" s="27">
        <f>C13-F13</f>
        <v>75</v>
      </c>
      <c r="H13" s="19" t="s">
        <v>28</v>
      </c>
      <c r="I13" s="24"/>
      <c r="J13" s="24" t="s">
        <v>31</v>
      </c>
      <c r="K13" s="24">
        <v>0.72</v>
      </c>
    </row>
    <row r="14" spans="1:13" ht="15.75" customHeight="1" x14ac:dyDescent="0.25">
      <c r="A14" s="16">
        <v>12</v>
      </c>
      <c r="B14" s="17" t="s">
        <v>32</v>
      </c>
      <c r="C14" s="28">
        <f>65*65</f>
        <v>4225</v>
      </c>
      <c r="D14" s="18"/>
      <c r="E14" s="18"/>
      <c r="F14" s="29">
        <v>0</v>
      </c>
      <c r="G14" s="29">
        <f>C14-F14</f>
        <v>4225</v>
      </c>
      <c r="H14" s="161" t="s">
        <v>33</v>
      </c>
      <c r="I14" s="24"/>
      <c r="J14" s="24"/>
      <c r="K14" s="24"/>
    </row>
    <row r="15" spans="1:13" ht="15.75" x14ac:dyDescent="0.25">
      <c r="A15" s="20">
        <v>13</v>
      </c>
      <c r="B15" s="21" t="s">
        <v>34</v>
      </c>
      <c r="C15" s="30" t="s">
        <v>35</v>
      </c>
      <c r="D15" s="22"/>
      <c r="E15" s="22"/>
      <c r="F15" s="31">
        <v>0</v>
      </c>
      <c r="G15" s="31">
        <v>0</v>
      </c>
      <c r="H15" s="161"/>
      <c r="I15" s="24"/>
      <c r="J15" s="24"/>
      <c r="K15" s="24"/>
    </row>
    <row r="16" spans="1:13" ht="15.75" x14ac:dyDescent="0.25">
      <c r="A16" s="16"/>
      <c r="B16" s="17" t="s">
        <v>36</v>
      </c>
      <c r="C16" s="19" t="s">
        <v>37</v>
      </c>
      <c r="D16" s="18"/>
      <c r="E16" s="18"/>
      <c r="F16" s="32"/>
      <c r="G16" s="32">
        <v>0</v>
      </c>
      <c r="H16" s="33" t="s">
        <v>38</v>
      </c>
      <c r="I16" s="24"/>
      <c r="J16" s="24"/>
      <c r="K16" s="24"/>
    </row>
    <row r="17" spans="1:12" ht="28.5" x14ac:dyDescent="0.25">
      <c r="A17" s="16">
        <v>14</v>
      </c>
      <c r="B17" s="17" t="s">
        <v>39</v>
      </c>
      <c r="C17" s="28">
        <v>7000</v>
      </c>
      <c r="D17" s="34"/>
      <c r="E17" s="34"/>
      <c r="F17" s="35">
        <f>3960+500</f>
        <v>4460</v>
      </c>
      <c r="G17" s="35">
        <f>C17-F17</f>
        <v>2540</v>
      </c>
      <c r="H17" s="19" t="s">
        <v>40</v>
      </c>
      <c r="I17" s="24"/>
      <c r="J17" s="24"/>
      <c r="K17" s="24"/>
      <c r="L17" s="14"/>
    </row>
    <row r="18" spans="1:12" ht="28.5" x14ac:dyDescent="0.25">
      <c r="A18" s="16">
        <v>15</v>
      </c>
      <c r="B18" s="17" t="s">
        <v>41</v>
      </c>
      <c r="C18" s="28">
        <v>5000</v>
      </c>
      <c r="D18" s="34"/>
      <c r="E18" s="34"/>
      <c r="F18" s="35">
        <f>3230+500</f>
        <v>3730</v>
      </c>
      <c r="G18" s="35">
        <f>C18-F18</f>
        <v>1270</v>
      </c>
      <c r="H18" s="19" t="s">
        <v>42</v>
      </c>
      <c r="I18" s="24"/>
      <c r="J18" s="24"/>
      <c r="K18" s="24"/>
      <c r="L18" s="14"/>
    </row>
    <row r="19" spans="1:12" ht="71.25" x14ac:dyDescent="0.25">
      <c r="A19" s="20">
        <v>16</v>
      </c>
      <c r="B19" s="21" t="s">
        <v>43</v>
      </c>
      <c r="C19" s="30" t="s">
        <v>10</v>
      </c>
      <c r="D19" s="30"/>
      <c r="E19" s="30"/>
      <c r="F19" s="36">
        <v>0</v>
      </c>
      <c r="G19" s="35">
        <v>0</v>
      </c>
      <c r="H19" s="19" t="s">
        <v>44</v>
      </c>
      <c r="I19" s="24"/>
      <c r="J19" s="24"/>
      <c r="K19" s="24"/>
      <c r="L19" s="14"/>
    </row>
    <row r="20" spans="1:12" ht="15.75" x14ac:dyDescent="0.25">
      <c r="A20" s="20"/>
      <c r="B20" s="21" t="s">
        <v>45</v>
      </c>
      <c r="C20" s="30"/>
      <c r="D20" s="30"/>
      <c r="E20" s="30"/>
      <c r="F20" s="36">
        <v>0</v>
      </c>
      <c r="G20" s="36">
        <f>C20-F20</f>
        <v>0</v>
      </c>
      <c r="H20" s="19"/>
      <c r="I20" s="24"/>
      <c r="J20" s="24"/>
      <c r="K20" s="24"/>
      <c r="L20" s="14"/>
    </row>
    <row r="21" spans="1:12" ht="31.5" x14ac:dyDescent="0.25">
      <c r="A21" s="16">
        <v>17</v>
      </c>
      <c r="B21" s="17" t="s">
        <v>46</v>
      </c>
      <c r="C21" s="28">
        <f>80*15*1.1</f>
        <v>1320</v>
      </c>
      <c r="D21" s="28"/>
      <c r="E21" s="28"/>
      <c r="F21" s="37">
        <v>0</v>
      </c>
      <c r="G21" s="35">
        <f>C21-F21</f>
        <v>1320</v>
      </c>
      <c r="H21" s="28" t="s">
        <v>47</v>
      </c>
      <c r="I21" s="24" t="s">
        <v>48</v>
      </c>
      <c r="J21" s="24"/>
      <c r="K21" s="24"/>
      <c r="L21" s="14"/>
    </row>
    <row r="22" spans="1:12" ht="15.75" x14ac:dyDescent="0.25">
      <c r="A22" s="16">
        <v>18</v>
      </c>
      <c r="B22" s="17" t="s">
        <v>49</v>
      </c>
      <c r="C22" s="28" t="s">
        <v>35</v>
      </c>
      <c r="D22" s="28"/>
      <c r="E22" s="28"/>
      <c r="F22" s="37">
        <v>0</v>
      </c>
      <c r="G22" s="35">
        <v>0</v>
      </c>
      <c r="H22" s="28"/>
      <c r="I22" s="24"/>
      <c r="J22" s="24"/>
      <c r="K22" s="24"/>
      <c r="L22" s="14"/>
    </row>
    <row r="23" spans="1:12" ht="15.75" x14ac:dyDescent="0.25">
      <c r="A23" s="20">
        <v>19</v>
      </c>
      <c r="B23" s="21" t="s">
        <v>50</v>
      </c>
      <c r="C23" s="30" t="s">
        <v>10</v>
      </c>
      <c r="D23" s="28"/>
      <c r="E23" s="28"/>
      <c r="F23" s="37">
        <v>0</v>
      </c>
      <c r="G23" s="37">
        <v>0</v>
      </c>
      <c r="H23" s="28" t="s">
        <v>51</v>
      </c>
      <c r="I23" s="24"/>
      <c r="J23" s="24"/>
      <c r="K23" s="24"/>
      <c r="L23" s="14"/>
    </row>
    <row r="24" spans="1:12" ht="15.75" x14ac:dyDescent="0.25">
      <c r="A24" s="16">
        <v>20</v>
      </c>
      <c r="B24" s="17" t="s">
        <v>52</v>
      </c>
      <c r="C24" s="18">
        <f>30*80*1.1</f>
        <v>2640</v>
      </c>
      <c r="D24" s="18"/>
      <c r="E24" s="18"/>
      <c r="F24" s="38">
        <f>(6.3+1.3)*52</f>
        <v>395.2</v>
      </c>
      <c r="G24" s="38">
        <f>C24-F24</f>
        <v>2244.8000000000002</v>
      </c>
      <c r="H24" s="28" t="s">
        <v>47</v>
      </c>
      <c r="I24" s="24"/>
      <c r="J24" s="24"/>
      <c r="K24" s="24"/>
      <c r="L24" s="14"/>
    </row>
    <row r="25" spans="1:12" ht="15.75" x14ac:dyDescent="0.25">
      <c r="A25" s="16"/>
      <c r="B25" s="17" t="s">
        <v>53</v>
      </c>
      <c r="C25" s="18">
        <v>0</v>
      </c>
      <c r="D25" s="18"/>
      <c r="E25" s="18"/>
      <c r="F25" s="38">
        <f>(6.3+1.3)*52</f>
        <v>395.2</v>
      </c>
      <c r="G25" s="38">
        <f>C25-F25</f>
        <v>-395.2</v>
      </c>
      <c r="H25" s="28"/>
      <c r="I25" s="24"/>
      <c r="J25" s="24"/>
      <c r="K25" s="24"/>
      <c r="L25" s="14"/>
    </row>
    <row r="26" spans="1:12" ht="15.75" x14ac:dyDescent="0.25">
      <c r="A26" s="16">
        <v>21</v>
      </c>
      <c r="B26" s="17" t="s">
        <v>54</v>
      </c>
      <c r="C26" s="18">
        <f>35*80*1.1</f>
        <v>3080.0000000000005</v>
      </c>
      <c r="D26" s="18"/>
      <c r="E26" s="18"/>
      <c r="F26" s="38">
        <f>15*70</f>
        <v>1050</v>
      </c>
      <c r="G26" s="38">
        <f>C26-F26</f>
        <v>2030.0000000000005</v>
      </c>
      <c r="H26" s="28" t="s">
        <v>47</v>
      </c>
      <c r="I26" s="24"/>
      <c r="J26" s="24"/>
      <c r="K26" s="24"/>
      <c r="L26" s="14"/>
    </row>
    <row r="27" spans="1:12" ht="15.75" x14ac:dyDescent="0.25">
      <c r="A27" s="16"/>
      <c r="B27" s="17" t="s">
        <v>55</v>
      </c>
      <c r="C27" s="18" t="s">
        <v>35</v>
      </c>
      <c r="D27" s="18"/>
      <c r="E27" s="18"/>
      <c r="F27" s="18"/>
      <c r="G27" s="18"/>
      <c r="H27" s="28"/>
      <c r="I27" s="24"/>
      <c r="J27" s="24"/>
      <c r="K27" s="24"/>
      <c r="L27" s="14"/>
    </row>
    <row r="28" spans="1:12" ht="15.75" x14ac:dyDescent="0.25">
      <c r="A28" s="20">
        <v>22</v>
      </c>
      <c r="B28" s="21" t="s">
        <v>56</v>
      </c>
      <c r="C28" s="22">
        <f>45*70*1.1</f>
        <v>3465.0000000000005</v>
      </c>
      <c r="D28" s="22"/>
      <c r="E28" s="22"/>
      <c r="F28" s="39"/>
      <c r="G28" s="39"/>
      <c r="H28" s="28" t="s">
        <v>57</v>
      </c>
      <c r="I28" s="24"/>
      <c r="J28" s="24"/>
      <c r="K28" s="24"/>
      <c r="L28" s="14"/>
    </row>
    <row r="29" spans="1:12" ht="15.75" x14ac:dyDescent="0.25">
      <c r="A29" s="16">
        <v>23</v>
      </c>
      <c r="B29" s="17" t="s">
        <v>58</v>
      </c>
      <c r="C29" s="40">
        <v>1000</v>
      </c>
      <c r="D29" s="40"/>
      <c r="E29" s="40"/>
      <c r="F29" s="41"/>
      <c r="G29" s="41"/>
      <c r="H29" s="40" t="s">
        <v>59</v>
      </c>
      <c r="I29" s="40">
        <f>1.67*550</f>
        <v>918.5</v>
      </c>
      <c r="J29" s="24"/>
      <c r="K29" s="24"/>
      <c r="L29" s="14"/>
    </row>
    <row r="30" spans="1:12" ht="15.75" x14ac:dyDescent="0.25">
      <c r="A30" s="16">
        <v>24</v>
      </c>
      <c r="B30" s="17" t="s">
        <v>60</v>
      </c>
      <c r="C30" s="40">
        <v>600</v>
      </c>
      <c r="D30" s="40"/>
      <c r="E30" s="40"/>
      <c r="F30" s="41"/>
      <c r="G30" s="41"/>
      <c r="H30" s="40" t="s">
        <v>59</v>
      </c>
      <c r="I30" s="40">
        <f>0.9*1*550</f>
        <v>495</v>
      </c>
      <c r="J30" s="24"/>
      <c r="K30" s="24"/>
      <c r="L30" s="14"/>
    </row>
    <row r="31" spans="1:12" ht="15.75" x14ac:dyDescent="0.25">
      <c r="A31" s="16">
        <v>25</v>
      </c>
      <c r="B31" s="17" t="s">
        <v>61</v>
      </c>
      <c r="C31" s="40">
        <v>600</v>
      </c>
      <c r="D31" s="40"/>
      <c r="E31" s="40"/>
      <c r="F31" s="41"/>
      <c r="G31" s="41"/>
      <c r="H31" s="40" t="s">
        <v>59</v>
      </c>
      <c r="I31" s="40">
        <f>0.83*1*550</f>
        <v>456.5</v>
      </c>
      <c r="J31" s="24"/>
      <c r="K31" s="24"/>
      <c r="L31" s="14"/>
    </row>
    <row r="32" spans="1:12" ht="15.75" x14ac:dyDescent="0.25">
      <c r="A32" s="16">
        <v>26</v>
      </c>
      <c r="B32" s="17" t="s">
        <v>62</v>
      </c>
      <c r="C32" s="40">
        <v>700</v>
      </c>
      <c r="D32" s="40"/>
      <c r="E32" s="40"/>
      <c r="F32" s="41"/>
      <c r="G32" s="41"/>
      <c r="H32" s="40" t="s">
        <v>59</v>
      </c>
      <c r="I32" s="40">
        <f>0.97*1*550</f>
        <v>533.5</v>
      </c>
      <c r="J32" s="24"/>
      <c r="K32" s="24"/>
      <c r="L32" s="14"/>
    </row>
    <row r="33" spans="1:12" ht="15.75" x14ac:dyDescent="0.25">
      <c r="A33" s="16">
        <v>27</v>
      </c>
      <c r="B33" s="17" t="s">
        <v>63</v>
      </c>
      <c r="C33" s="40" t="s">
        <v>10</v>
      </c>
      <c r="D33" s="40"/>
      <c r="E33" s="40"/>
      <c r="F33" s="40"/>
      <c r="G33" s="40"/>
      <c r="H33" s="40" t="s">
        <v>64</v>
      </c>
      <c r="I33" s="24"/>
      <c r="J33" s="24"/>
      <c r="K33" s="24"/>
      <c r="L33" s="14"/>
    </row>
    <row r="34" spans="1:12" ht="15.75" x14ac:dyDescent="0.25">
      <c r="A34" s="16">
        <v>28</v>
      </c>
      <c r="B34" s="17" t="s">
        <v>65</v>
      </c>
      <c r="C34" s="40" t="s">
        <v>10</v>
      </c>
      <c r="D34" s="40" t="s">
        <v>10</v>
      </c>
      <c r="E34" s="40" t="s">
        <v>10</v>
      </c>
      <c r="F34" s="40"/>
      <c r="G34" s="40"/>
      <c r="H34" s="40" t="s">
        <v>66</v>
      </c>
      <c r="I34" s="24"/>
      <c r="J34" s="24"/>
      <c r="K34" s="24"/>
      <c r="L34" s="14"/>
    </row>
    <row r="35" spans="1:12" ht="28.5" x14ac:dyDescent="0.25">
      <c r="A35" s="16">
        <v>29</v>
      </c>
      <c r="B35" s="17" t="s">
        <v>67</v>
      </c>
      <c r="C35" s="40" t="s">
        <v>10</v>
      </c>
      <c r="D35" s="40" t="s">
        <v>10</v>
      </c>
      <c r="E35" s="40" t="s">
        <v>10</v>
      </c>
      <c r="F35" s="40"/>
      <c r="G35" s="40"/>
      <c r="H35" s="18" t="s">
        <v>68</v>
      </c>
      <c r="I35" s="24"/>
      <c r="J35" s="24"/>
      <c r="K35" s="24"/>
      <c r="L35" s="14"/>
    </row>
    <row r="36" spans="1:12" ht="28.5" x14ac:dyDescent="0.25">
      <c r="A36" s="16">
        <v>30</v>
      </c>
      <c r="B36" s="17" t="s">
        <v>69</v>
      </c>
      <c r="C36" s="40" t="s">
        <v>10</v>
      </c>
      <c r="D36" s="40" t="s">
        <v>10</v>
      </c>
      <c r="E36" s="40" t="s">
        <v>10</v>
      </c>
      <c r="F36" s="40"/>
      <c r="G36" s="40"/>
      <c r="H36" s="18" t="s">
        <v>68</v>
      </c>
      <c r="I36" s="24"/>
      <c r="J36" s="24"/>
      <c r="K36" s="24"/>
      <c r="L36" s="14"/>
    </row>
    <row r="37" spans="1:12" x14ac:dyDescent="0.25">
      <c r="A37" s="16"/>
      <c r="B37" s="42" t="s">
        <v>70</v>
      </c>
      <c r="C37" s="43">
        <f>SUM(C3:C36)</f>
        <v>61315</v>
      </c>
      <c r="D37" s="44"/>
      <c r="E37" s="44"/>
      <c r="F37" s="44">
        <f>SUM(F3:F36)</f>
        <v>22989.5</v>
      </c>
      <c r="G37" s="44">
        <f>SUM(G3:G36)</f>
        <v>13460.5</v>
      </c>
      <c r="H37" s="44"/>
    </row>
    <row r="38" spans="1:12" x14ac:dyDescent="0.25">
      <c r="A38" s="45"/>
      <c r="B38" s="46"/>
      <c r="C38" s="47"/>
      <c r="D38" s="48"/>
      <c r="E38" s="48"/>
      <c r="F38" s="48"/>
      <c r="G38" s="48"/>
      <c r="H38" s="48"/>
    </row>
    <row r="39" spans="1:12" x14ac:dyDescent="0.25">
      <c r="A39" s="45"/>
      <c r="B39" s="46"/>
      <c r="C39" s="47" t="s">
        <v>71</v>
      </c>
      <c r="D39" s="48"/>
      <c r="E39" s="48"/>
      <c r="F39" s="48"/>
      <c r="G39" s="48"/>
      <c r="H39" s="48"/>
    </row>
    <row r="40" spans="1:12" x14ac:dyDescent="0.25">
      <c r="A40" s="45"/>
      <c r="B40" s="49" t="s">
        <v>72</v>
      </c>
      <c r="C40" s="160" t="s">
        <v>73</v>
      </c>
      <c r="D40" s="160"/>
      <c r="E40" s="160"/>
      <c r="F40" s="160"/>
      <c r="G40" s="160"/>
      <c r="H40" s="160"/>
    </row>
    <row r="41" spans="1:12" x14ac:dyDescent="0.25">
      <c r="A41" s="45"/>
      <c r="B41" s="49" t="s">
        <v>74</v>
      </c>
      <c r="C41" s="160" t="s">
        <v>75</v>
      </c>
      <c r="D41" s="160"/>
      <c r="E41" s="160"/>
      <c r="F41" s="160"/>
      <c r="G41" s="160"/>
      <c r="H41" s="160"/>
    </row>
    <row r="42" spans="1:12" x14ac:dyDescent="0.25">
      <c r="B42" s="50" t="s">
        <v>76</v>
      </c>
      <c r="C42" s="160" t="s">
        <v>77</v>
      </c>
      <c r="D42" s="160"/>
      <c r="E42" s="160"/>
      <c r="F42" s="160"/>
      <c r="G42" s="160"/>
      <c r="H42" s="160"/>
    </row>
    <row r="43" spans="1:12" x14ac:dyDescent="0.25">
      <c r="B43"/>
      <c r="D43"/>
    </row>
    <row r="44" spans="1:12" x14ac:dyDescent="0.25">
      <c r="B44"/>
      <c r="D44"/>
    </row>
    <row r="45" spans="1:12" ht="28.5" x14ac:dyDescent="0.25">
      <c r="B45" s="51" t="s">
        <v>78</v>
      </c>
      <c r="D45" s="3" t="s">
        <v>79</v>
      </c>
    </row>
    <row r="46" spans="1:12" ht="28.5" x14ac:dyDescent="0.25">
      <c r="B46" s="51" t="s">
        <v>80</v>
      </c>
      <c r="D46" s="3" t="s">
        <v>81</v>
      </c>
    </row>
  </sheetData>
  <mergeCells count="6">
    <mergeCell ref="C42:H42"/>
    <mergeCell ref="H7:H8"/>
    <mergeCell ref="H9:H10"/>
    <mergeCell ref="H14:H15"/>
    <mergeCell ref="C40:H40"/>
    <mergeCell ref="C41:H41"/>
  </mergeCells>
  <printOptions horizontalCentered="1"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indowProtection="1" tabSelected="1" topLeftCell="A37" zoomScale="90" zoomScaleNormal="90" workbookViewId="0">
      <selection activeCell="I42" sqref="I42"/>
    </sheetView>
  </sheetViews>
  <sheetFormatPr defaultRowHeight="15" x14ac:dyDescent="0.25"/>
  <cols>
    <col min="1" max="1" width="3.7109375"/>
    <col min="2" max="2" width="8.42578125"/>
    <col min="3" max="3" width="15.28515625"/>
    <col min="4" max="4" width="25.42578125"/>
    <col min="5" max="5" width="20.28515625"/>
    <col min="6" max="6" width="7.7109375" style="52"/>
    <col min="7" max="7" width="14.28515625" style="52"/>
    <col min="8" max="8" width="11.28515625"/>
    <col min="9" max="9" width="29.85546875"/>
    <col min="10" max="1025" width="8.140625"/>
  </cols>
  <sheetData>
    <row r="1" spans="1:9" ht="23.25" customHeight="1" x14ac:dyDescent="0.25">
      <c r="A1" s="174" t="s">
        <v>82</v>
      </c>
      <c r="B1" s="174"/>
      <c r="C1" s="174"/>
      <c r="D1" s="174"/>
      <c r="E1" s="174"/>
      <c r="F1" s="174"/>
      <c r="G1" s="174"/>
      <c r="H1" s="174"/>
      <c r="I1" s="174"/>
    </row>
    <row r="2" spans="1:9" ht="15" customHeight="1" x14ac:dyDescent="0.25">
      <c r="A2" s="170" t="s">
        <v>83</v>
      </c>
      <c r="B2" s="170"/>
      <c r="C2" s="171" t="s">
        <v>84</v>
      </c>
      <c r="D2" s="171"/>
      <c r="E2" s="171"/>
      <c r="F2" s="171"/>
      <c r="G2" s="171"/>
      <c r="H2" s="171"/>
      <c r="I2" s="156"/>
    </row>
    <row r="3" spans="1:9" ht="15" customHeight="1" x14ac:dyDescent="0.25">
      <c r="A3" s="170" t="s">
        <v>85</v>
      </c>
      <c r="B3" s="170"/>
      <c r="C3" s="171" t="s">
        <v>86</v>
      </c>
      <c r="D3" s="171"/>
      <c r="E3" s="171"/>
      <c r="F3" s="171"/>
      <c r="G3" s="171"/>
      <c r="H3" s="171"/>
      <c r="I3" s="157"/>
    </row>
    <row r="4" spans="1:9" ht="15" customHeight="1" x14ac:dyDescent="0.25">
      <c r="A4" s="170" t="s">
        <v>87</v>
      </c>
      <c r="B4" s="170"/>
      <c r="C4" s="171" t="s">
        <v>88</v>
      </c>
      <c r="D4" s="171"/>
      <c r="E4" s="171"/>
      <c r="F4" s="171"/>
      <c r="G4" s="171"/>
      <c r="H4" s="171"/>
      <c r="I4" s="157"/>
    </row>
    <row r="5" spans="1:9" ht="15" customHeight="1" x14ac:dyDescent="0.25">
      <c r="A5" s="170" t="s">
        <v>89</v>
      </c>
      <c r="B5" s="170"/>
      <c r="C5" s="171" t="s">
        <v>90</v>
      </c>
      <c r="D5" s="171"/>
      <c r="E5" s="171"/>
      <c r="F5" s="171"/>
      <c r="G5" s="171"/>
      <c r="H5" s="171"/>
      <c r="I5" s="158"/>
    </row>
    <row r="6" spans="1:9" ht="15" customHeight="1" x14ac:dyDescent="0.25">
      <c r="A6" s="172" t="s">
        <v>91</v>
      </c>
      <c r="B6" s="172"/>
      <c r="C6" s="172"/>
      <c r="D6" s="172"/>
      <c r="E6" s="172"/>
      <c r="F6" s="172"/>
      <c r="G6" s="172"/>
      <c r="H6" s="172"/>
      <c r="I6" s="172"/>
    </row>
    <row r="7" spans="1:9" ht="32.25" customHeight="1" thickBot="1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9" ht="30.75" thickBot="1" x14ac:dyDescent="0.3">
      <c r="A8" s="152"/>
      <c r="B8" s="153" t="s">
        <v>92</v>
      </c>
      <c r="C8" s="153" t="s">
        <v>93</v>
      </c>
      <c r="D8" s="153" t="s">
        <v>94</v>
      </c>
      <c r="E8" s="153" t="s">
        <v>95</v>
      </c>
      <c r="F8" s="154" t="s">
        <v>96</v>
      </c>
      <c r="G8" s="154" t="s">
        <v>97</v>
      </c>
      <c r="H8" s="153" t="s">
        <v>98</v>
      </c>
      <c r="I8" s="155" t="s">
        <v>99</v>
      </c>
    </row>
    <row r="9" spans="1:9" ht="30" customHeight="1" x14ac:dyDescent="0.25">
      <c r="A9" s="168" t="s">
        <v>100</v>
      </c>
      <c r="B9" s="140" t="s">
        <v>101</v>
      </c>
      <c r="C9" s="141" t="s">
        <v>102</v>
      </c>
      <c r="D9" s="141" t="s">
        <v>103</v>
      </c>
      <c r="E9" s="141" t="s">
        <v>104</v>
      </c>
      <c r="F9" s="142">
        <v>2</v>
      </c>
      <c r="G9" s="141" t="s">
        <v>105</v>
      </c>
      <c r="H9" s="141" t="s">
        <v>37</v>
      </c>
      <c r="I9" s="144" t="s">
        <v>35</v>
      </c>
    </row>
    <row r="10" spans="1:9" ht="30" x14ac:dyDescent="0.25">
      <c r="A10" s="169"/>
      <c r="B10" s="53" t="s">
        <v>106</v>
      </c>
      <c r="C10" s="54" t="s">
        <v>102</v>
      </c>
      <c r="D10" s="54" t="s">
        <v>107</v>
      </c>
      <c r="E10" s="54" t="s">
        <v>108</v>
      </c>
      <c r="F10" s="55">
        <v>2</v>
      </c>
      <c r="G10" s="54" t="s">
        <v>105</v>
      </c>
      <c r="H10" s="54" t="s">
        <v>109</v>
      </c>
      <c r="I10" s="60" t="s">
        <v>110</v>
      </c>
    </row>
    <row r="11" spans="1:9" ht="30" x14ac:dyDescent="0.25">
      <c r="A11" s="169"/>
      <c r="B11" s="53" t="s">
        <v>111</v>
      </c>
      <c r="C11" s="54" t="s">
        <v>102</v>
      </c>
      <c r="D11" s="54" t="s">
        <v>112</v>
      </c>
      <c r="E11" s="54" t="s">
        <v>113</v>
      </c>
      <c r="F11" s="55">
        <v>1</v>
      </c>
      <c r="G11" s="54" t="s">
        <v>105</v>
      </c>
      <c r="H11" s="54" t="s">
        <v>37</v>
      </c>
      <c r="I11" s="60"/>
    </row>
    <row r="12" spans="1:9" x14ac:dyDescent="0.25">
      <c r="A12" s="169"/>
      <c r="B12" s="53" t="s">
        <v>114</v>
      </c>
      <c r="C12" s="54" t="s">
        <v>102</v>
      </c>
      <c r="D12" s="54" t="s">
        <v>115</v>
      </c>
      <c r="E12" s="54" t="s">
        <v>116</v>
      </c>
      <c r="F12" s="55">
        <v>1</v>
      </c>
      <c r="G12" s="54" t="s">
        <v>105</v>
      </c>
      <c r="H12" s="54" t="s">
        <v>37</v>
      </c>
      <c r="I12" s="60" t="s">
        <v>35</v>
      </c>
    </row>
    <row r="13" spans="1:9" ht="30" x14ac:dyDescent="0.25">
      <c r="A13" s="169"/>
      <c r="B13" s="53" t="s">
        <v>117</v>
      </c>
      <c r="C13" s="54" t="s">
        <v>118</v>
      </c>
      <c r="D13" s="54" t="s">
        <v>119</v>
      </c>
      <c r="E13" s="54" t="s">
        <v>120</v>
      </c>
      <c r="F13" s="56">
        <v>1</v>
      </c>
      <c r="G13" s="54" t="s">
        <v>105</v>
      </c>
      <c r="H13" s="54" t="s">
        <v>37</v>
      </c>
      <c r="I13" s="60"/>
    </row>
    <row r="14" spans="1:9" x14ac:dyDescent="0.25">
      <c r="A14" s="169"/>
      <c r="B14" s="53" t="s">
        <v>121</v>
      </c>
      <c r="C14" s="54" t="s">
        <v>102</v>
      </c>
      <c r="D14" s="54" t="s">
        <v>122</v>
      </c>
      <c r="E14" s="54" t="s">
        <v>123</v>
      </c>
      <c r="F14" s="56">
        <v>1</v>
      </c>
      <c r="G14" s="54" t="s">
        <v>124</v>
      </c>
      <c r="H14" s="54" t="s">
        <v>125</v>
      </c>
      <c r="I14" s="60" t="s">
        <v>126</v>
      </c>
    </row>
    <row r="15" spans="1:9" x14ac:dyDescent="0.25">
      <c r="A15" s="169"/>
      <c r="B15" s="53" t="s">
        <v>127</v>
      </c>
      <c r="C15" s="54" t="s">
        <v>102</v>
      </c>
      <c r="D15" s="54" t="s">
        <v>128</v>
      </c>
      <c r="E15" s="54"/>
      <c r="F15" s="56"/>
      <c r="G15" s="54" t="s">
        <v>124</v>
      </c>
      <c r="H15" s="54"/>
      <c r="I15" s="60" t="s">
        <v>129</v>
      </c>
    </row>
    <row r="16" spans="1:9" ht="63.4" customHeight="1" x14ac:dyDescent="0.25">
      <c r="A16" s="169"/>
      <c r="B16" s="53" t="s">
        <v>127</v>
      </c>
      <c r="C16" s="54" t="s">
        <v>334</v>
      </c>
      <c r="D16" s="54" t="s">
        <v>130</v>
      </c>
      <c r="E16" s="139" t="s">
        <v>335</v>
      </c>
      <c r="F16" s="159">
        <v>1</v>
      </c>
      <c r="G16" s="139" t="s">
        <v>124</v>
      </c>
      <c r="H16" s="139" t="s">
        <v>340</v>
      </c>
      <c r="I16" s="60"/>
    </row>
    <row r="17" spans="1:9" ht="45" x14ac:dyDescent="0.25">
      <c r="A17" s="169"/>
      <c r="B17" s="53" t="s">
        <v>133</v>
      </c>
      <c r="C17" s="54" t="s">
        <v>134</v>
      </c>
      <c r="D17" s="54" t="s">
        <v>135</v>
      </c>
      <c r="E17" s="54" t="s">
        <v>336</v>
      </c>
      <c r="F17" s="56">
        <v>3</v>
      </c>
      <c r="G17" s="54" t="s">
        <v>131</v>
      </c>
      <c r="H17" s="54" t="s">
        <v>132</v>
      </c>
      <c r="I17" s="60"/>
    </row>
    <row r="18" spans="1:9" x14ac:dyDescent="0.25">
      <c r="A18" s="169"/>
      <c r="B18" s="53" t="s">
        <v>136</v>
      </c>
      <c r="C18" s="54" t="s">
        <v>134</v>
      </c>
      <c r="D18" s="54" t="s">
        <v>137</v>
      </c>
      <c r="E18" s="54" t="s">
        <v>138</v>
      </c>
      <c r="F18" s="56">
        <v>1</v>
      </c>
      <c r="G18" s="54" t="s">
        <v>105</v>
      </c>
      <c r="H18" s="54" t="s">
        <v>37</v>
      </c>
      <c r="I18" s="60"/>
    </row>
    <row r="19" spans="1:9" ht="60" x14ac:dyDescent="0.25">
      <c r="A19" s="169"/>
      <c r="B19" s="53" t="s">
        <v>139</v>
      </c>
      <c r="C19" s="54" t="s">
        <v>134</v>
      </c>
      <c r="D19" s="54" t="s">
        <v>140</v>
      </c>
      <c r="E19" s="54" t="s">
        <v>141</v>
      </c>
      <c r="F19" s="56">
        <v>1</v>
      </c>
      <c r="G19" s="54" t="s">
        <v>124</v>
      </c>
      <c r="H19" s="54" t="s">
        <v>142</v>
      </c>
      <c r="I19" s="60" t="s">
        <v>143</v>
      </c>
    </row>
    <row r="20" spans="1:9" ht="60" x14ac:dyDescent="0.25">
      <c r="A20" s="169"/>
      <c r="B20" s="53" t="s">
        <v>144</v>
      </c>
      <c r="C20" s="54" t="s">
        <v>134</v>
      </c>
      <c r="D20" s="54" t="s">
        <v>145</v>
      </c>
      <c r="E20" s="54" t="s">
        <v>146</v>
      </c>
      <c r="F20" s="56">
        <v>1</v>
      </c>
      <c r="G20" s="54" t="s">
        <v>131</v>
      </c>
      <c r="H20" s="54" t="s">
        <v>344</v>
      </c>
      <c r="I20" s="60"/>
    </row>
    <row r="21" spans="1:9" x14ac:dyDescent="0.25">
      <c r="A21" s="169"/>
      <c r="B21" s="53" t="s">
        <v>147</v>
      </c>
      <c r="C21" s="54" t="s">
        <v>134</v>
      </c>
      <c r="D21" s="54" t="s">
        <v>148</v>
      </c>
      <c r="E21" s="54" t="s">
        <v>138</v>
      </c>
      <c r="F21" s="56">
        <v>1</v>
      </c>
      <c r="G21" s="54"/>
      <c r="H21" s="54"/>
      <c r="I21" s="60"/>
    </row>
    <row r="22" spans="1:9" ht="60" x14ac:dyDescent="0.25">
      <c r="A22" s="169"/>
      <c r="B22" s="53" t="s">
        <v>149</v>
      </c>
      <c r="C22" s="54" t="s">
        <v>150</v>
      </c>
      <c r="D22" s="54" t="s">
        <v>151</v>
      </c>
      <c r="E22" s="54" t="s">
        <v>152</v>
      </c>
      <c r="F22" s="56">
        <v>4</v>
      </c>
      <c r="G22" s="54" t="s">
        <v>131</v>
      </c>
      <c r="H22" s="54" t="s">
        <v>132</v>
      </c>
      <c r="I22" s="148" t="s">
        <v>153</v>
      </c>
    </row>
    <row r="23" spans="1:9" ht="45" x14ac:dyDescent="0.25">
      <c r="A23" s="169"/>
      <c r="B23" s="53" t="s">
        <v>154</v>
      </c>
      <c r="C23" s="54" t="s">
        <v>134</v>
      </c>
      <c r="D23" s="54" t="s">
        <v>155</v>
      </c>
      <c r="E23" s="54" t="s">
        <v>156</v>
      </c>
      <c r="F23" s="56">
        <v>4</v>
      </c>
      <c r="G23" s="54" t="s">
        <v>131</v>
      </c>
      <c r="H23" s="54" t="s">
        <v>132</v>
      </c>
      <c r="I23" s="149"/>
    </row>
    <row r="24" spans="1:9" ht="45.75" thickBot="1" x14ac:dyDescent="0.3">
      <c r="A24" s="163"/>
      <c r="B24" s="145" t="s">
        <v>157</v>
      </c>
      <c r="C24" s="69" t="s">
        <v>134</v>
      </c>
      <c r="D24" s="69" t="s">
        <v>158</v>
      </c>
      <c r="E24" s="69" t="s">
        <v>159</v>
      </c>
      <c r="F24" s="150">
        <v>3</v>
      </c>
      <c r="G24" s="69" t="s">
        <v>131</v>
      </c>
      <c r="H24" s="69" t="s">
        <v>132</v>
      </c>
      <c r="I24" s="151"/>
    </row>
    <row r="25" spans="1:9" ht="62.45" customHeight="1" x14ac:dyDescent="0.25">
      <c r="A25" s="165" t="s">
        <v>160</v>
      </c>
      <c r="B25" s="140" t="s">
        <v>161</v>
      </c>
      <c r="C25" s="141" t="s">
        <v>162</v>
      </c>
      <c r="D25" s="141" t="s">
        <v>163</v>
      </c>
      <c r="E25" s="141" t="s">
        <v>164</v>
      </c>
      <c r="F25" s="142">
        <v>1</v>
      </c>
      <c r="G25" s="141" t="s">
        <v>105</v>
      </c>
      <c r="H25" s="141" t="s">
        <v>35</v>
      </c>
      <c r="I25" s="144"/>
    </row>
    <row r="26" spans="1:9" ht="47.45" customHeight="1" x14ac:dyDescent="0.25">
      <c r="A26" s="166"/>
      <c r="B26" s="57" t="s">
        <v>165</v>
      </c>
      <c r="C26" s="54" t="s">
        <v>162</v>
      </c>
      <c r="D26" s="54" t="s">
        <v>166</v>
      </c>
      <c r="E26" s="54" t="s">
        <v>167</v>
      </c>
      <c r="F26" s="55">
        <v>1</v>
      </c>
      <c r="G26" s="54" t="s">
        <v>105</v>
      </c>
      <c r="H26" s="54" t="s">
        <v>35</v>
      </c>
      <c r="I26" s="60"/>
    </row>
    <row r="27" spans="1:9" ht="30" x14ac:dyDescent="0.25">
      <c r="A27" s="166"/>
      <c r="B27" s="57" t="s">
        <v>168</v>
      </c>
      <c r="C27" s="54" t="s">
        <v>102</v>
      </c>
      <c r="D27" s="54" t="s">
        <v>128</v>
      </c>
      <c r="E27" s="54" t="s">
        <v>169</v>
      </c>
      <c r="F27" s="55">
        <v>1</v>
      </c>
      <c r="G27" s="54" t="s">
        <v>105</v>
      </c>
      <c r="H27" s="54" t="s">
        <v>35</v>
      </c>
      <c r="I27" s="60" t="s">
        <v>170</v>
      </c>
    </row>
    <row r="28" spans="1:9" ht="45" x14ac:dyDescent="0.25">
      <c r="A28" s="166"/>
      <c r="B28" s="57" t="s">
        <v>171</v>
      </c>
      <c r="C28" s="54" t="s">
        <v>134</v>
      </c>
      <c r="D28" s="54" t="s">
        <v>172</v>
      </c>
      <c r="E28" s="55" t="s">
        <v>173</v>
      </c>
      <c r="F28" s="55">
        <v>2</v>
      </c>
      <c r="G28" s="55" t="s">
        <v>131</v>
      </c>
      <c r="H28" s="54" t="s">
        <v>132</v>
      </c>
      <c r="I28" s="60" t="s">
        <v>174</v>
      </c>
    </row>
    <row r="29" spans="1:9" ht="75" x14ac:dyDescent="0.25">
      <c r="A29" s="166"/>
      <c r="B29" s="57" t="s">
        <v>175</v>
      </c>
      <c r="C29" s="54" t="s">
        <v>134</v>
      </c>
      <c r="D29" s="54" t="s">
        <v>176</v>
      </c>
      <c r="E29" s="55" t="s">
        <v>177</v>
      </c>
      <c r="F29" s="55">
        <v>1</v>
      </c>
      <c r="G29" s="55" t="s">
        <v>124</v>
      </c>
      <c r="H29" s="54" t="s">
        <v>142</v>
      </c>
      <c r="I29" s="60" t="s">
        <v>178</v>
      </c>
    </row>
    <row r="30" spans="1:9" ht="75" x14ac:dyDescent="0.25">
      <c r="A30" s="166"/>
      <c r="B30" s="57" t="s">
        <v>179</v>
      </c>
      <c r="C30" s="54" t="s">
        <v>134</v>
      </c>
      <c r="D30" s="54" t="s">
        <v>176</v>
      </c>
      <c r="E30" s="55" t="s">
        <v>180</v>
      </c>
      <c r="F30" s="55">
        <v>1</v>
      </c>
      <c r="G30" s="55" t="s">
        <v>124</v>
      </c>
      <c r="H30" s="54" t="s">
        <v>142</v>
      </c>
      <c r="I30" s="60" t="s">
        <v>181</v>
      </c>
    </row>
    <row r="31" spans="1:9" ht="75" x14ac:dyDescent="0.25">
      <c r="A31" s="166"/>
      <c r="B31" s="57" t="s">
        <v>182</v>
      </c>
      <c r="C31" s="54" t="s">
        <v>134</v>
      </c>
      <c r="D31" s="54" t="s">
        <v>176</v>
      </c>
      <c r="E31" s="55" t="s">
        <v>180</v>
      </c>
      <c r="F31" s="55">
        <v>1</v>
      </c>
      <c r="G31" s="55" t="s">
        <v>124</v>
      </c>
      <c r="H31" s="54" t="s">
        <v>142</v>
      </c>
      <c r="I31" s="60" t="s">
        <v>183</v>
      </c>
    </row>
    <row r="32" spans="1:9" ht="75" x14ac:dyDescent="0.25">
      <c r="A32" s="166"/>
      <c r="B32" s="57" t="s">
        <v>184</v>
      </c>
      <c r="C32" s="54" t="s">
        <v>134</v>
      </c>
      <c r="D32" s="54" t="s">
        <v>176</v>
      </c>
      <c r="E32" s="55" t="s">
        <v>185</v>
      </c>
      <c r="F32" s="55">
        <v>1</v>
      </c>
      <c r="G32" s="55" t="s">
        <v>124</v>
      </c>
      <c r="H32" s="54" t="s">
        <v>142</v>
      </c>
      <c r="I32" s="60" t="s">
        <v>186</v>
      </c>
    </row>
    <row r="33" spans="1:9" ht="75" x14ac:dyDescent="0.25">
      <c r="A33" s="166"/>
      <c r="B33" s="57" t="s">
        <v>187</v>
      </c>
      <c r="C33" s="54" t="s">
        <v>134</v>
      </c>
      <c r="D33" s="54" t="s">
        <v>176</v>
      </c>
      <c r="E33" s="55" t="s">
        <v>188</v>
      </c>
      <c r="F33" s="55">
        <v>1</v>
      </c>
      <c r="G33" s="55" t="s">
        <v>124</v>
      </c>
      <c r="H33" s="54" t="s">
        <v>142</v>
      </c>
      <c r="I33" s="60" t="s">
        <v>189</v>
      </c>
    </row>
    <row r="34" spans="1:9" ht="45" x14ac:dyDescent="0.25">
      <c r="A34" s="166"/>
      <c r="B34" s="57" t="s">
        <v>190</v>
      </c>
      <c r="C34" s="61" t="s">
        <v>134</v>
      </c>
      <c r="D34" s="54" t="s">
        <v>191</v>
      </c>
      <c r="E34" s="61" t="s">
        <v>330</v>
      </c>
      <c r="F34" s="62">
        <v>2</v>
      </c>
      <c r="G34" s="55" t="s">
        <v>124</v>
      </c>
      <c r="H34" s="54" t="s">
        <v>132</v>
      </c>
      <c r="I34" s="63"/>
    </row>
    <row r="35" spans="1:9" x14ac:dyDescent="0.25">
      <c r="A35" s="166"/>
      <c r="B35" s="57" t="s">
        <v>192</v>
      </c>
      <c r="C35" s="61" t="s">
        <v>134</v>
      </c>
      <c r="D35" s="53" t="s">
        <v>193</v>
      </c>
      <c r="E35" s="61" t="s">
        <v>194</v>
      </c>
      <c r="F35" s="62">
        <v>1</v>
      </c>
      <c r="G35" s="55" t="s">
        <v>124</v>
      </c>
      <c r="H35" s="54"/>
      <c r="I35" s="63"/>
    </row>
    <row r="36" spans="1:9" ht="15.75" thickBot="1" x14ac:dyDescent="0.3">
      <c r="A36" s="167"/>
      <c r="B36" s="146" t="s">
        <v>195</v>
      </c>
      <c r="C36" s="69" t="s">
        <v>134</v>
      </c>
      <c r="D36" s="145" t="s">
        <v>332</v>
      </c>
      <c r="E36" s="69" t="s">
        <v>333</v>
      </c>
      <c r="F36" s="70">
        <v>2</v>
      </c>
      <c r="G36" s="70" t="s">
        <v>124</v>
      </c>
      <c r="H36" s="69"/>
      <c r="I36" s="147"/>
    </row>
    <row r="37" spans="1:9" ht="75.75" thickBot="1" x14ac:dyDescent="0.3">
      <c r="A37" s="162" t="s">
        <v>196</v>
      </c>
      <c r="B37" s="140" t="s">
        <v>197</v>
      </c>
      <c r="C37" s="141" t="s">
        <v>162</v>
      </c>
      <c r="D37" s="141" t="s">
        <v>198</v>
      </c>
      <c r="E37" s="142" t="s">
        <v>338</v>
      </c>
      <c r="F37" s="143">
        <v>2</v>
      </c>
      <c r="G37" s="142" t="s">
        <v>124</v>
      </c>
      <c r="H37" s="141" t="s">
        <v>132</v>
      </c>
      <c r="I37" s="144" t="s">
        <v>339</v>
      </c>
    </row>
    <row r="38" spans="1:9" ht="30.75" thickBot="1" x14ac:dyDescent="0.3">
      <c r="A38" s="162"/>
      <c r="B38" s="53" t="s">
        <v>199</v>
      </c>
      <c r="C38" s="54" t="s">
        <v>102</v>
      </c>
      <c r="D38" s="54" t="s">
        <v>200</v>
      </c>
      <c r="E38" s="139" t="s">
        <v>331</v>
      </c>
      <c r="F38" s="55">
        <v>1</v>
      </c>
      <c r="G38" s="55" t="s">
        <v>201</v>
      </c>
      <c r="H38" s="64"/>
      <c r="I38" s="67"/>
    </row>
    <row r="39" spans="1:9" ht="45.75" thickBot="1" x14ac:dyDescent="0.3">
      <c r="A39" s="162"/>
      <c r="B39" s="145" t="s">
        <v>202</v>
      </c>
      <c r="C39" s="69" t="s">
        <v>102</v>
      </c>
      <c r="D39" s="69" t="s">
        <v>203</v>
      </c>
      <c r="E39" s="69" t="s">
        <v>35</v>
      </c>
      <c r="F39" s="70">
        <v>6</v>
      </c>
      <c r="G39" s="70" t="s">
        <v>131</v>
      </c>
      <c r="H39" s="69" t="s">
        <v>132</v>
      </c>
      <c r="I39" s="72"/>
    </row>
    <row r="40" spans="1:9" ht="60.75" thickBot="1" x14ac:dyDescent="0.3">
      <c r="A40" s="163" t="s">
        <v>204</v>
      </c>
      <c r="B40" s="57" t="s">
        <v>205</v>
      </c>
      <c r="C40" s="58" t="s">
        <v>162</v>
      </c>
      <c r="D40" s="58" t="s">
        <v>206</v>
      </c>
      <c r="E40" s="58" t="s">
        <v>207</v>
      </c>
      <c r="F40" s="59">
        <v>2</v>
      </c>
      <c r="G40" s="59" t="s">
        <v>124</v>
      </c>
      <c r="H40" s="141" t="s">
        <v>340</v>
      </c>
      <c r="I40" s="65"/>
    </row>
    <row r="41" spans="1:9" ht="45.75" thickBot="1" x14ac:dyDescent="0.3">
      <c r="A41" s="164"/>
      <c r="B41" s="57" t="s">
        <v>209</v>
      </c>
      <c r="C41" s="54" t="s">
        <v>162</v>
      </c>
      <c r="D41" s="54" t="s">
        <v>210</v>
      </c>
      <c r="E41" s="54" t="s">
        <v>211</v>
      </c>
      <c r="F41" s="55">
        <v>1</v>
      </c>
      <c r="G41" s="55" t="s">
        <v>124</v>
      </c>
      <c r="H41" s="55" t="s">
        <v>340</v>
      </c>
      <c r="I41" s="179" t="s">
        <v>341</v>
      </c>
    </row>
    <row r="42" spans="1:9" ht="60.75" thickBot="1" x14ac:dyDescent="0.3">
      <c r="A42" s="164"/>
      <c r="B42" s="57" t="s">
        <v>212</v>
      </c>
      <c r="C42" s="54" t="s">
        <v>162</v>
      </c>
      <c r="D42" s="54" t="s">
        <v>342</v>
      </c>
      <c r="E42" s="54" t="s">
        <v>213</v>
      </c>
      <c r="F42" s="55">
        <v>1</v>
      </c>
      <c r="G42" s="55" t="s">
        <v>124</v>
      </c>
      <c r="H42" s="55" t="s">
        <v>340</v>
      </c>
      <c r="I42" s="67"/>
    </row>
    <row r="43" spans="1:9" ht="45.75" thickBot="1" x14ac:dyDescent="0.3">
      <c r="A43" s="164"/>
      <c r="B43" s="57" t="s">
        <v>214</v>
      </c>
      <c r="C43" s="54" t="s">
        <v>162</v>
      </c>
      <c r="D43" s="54" t="s">
        <v>343</v>
      </c>
      <c r="E43" s="54" t="s">
        <v>337</v>
      </c>
      <c r="F43" s="55">
        <v>1</v>
      </c>
      <c r="G43" s="55" t="s">
        <v>124</v>
      </c>
      <c r="H43" s="55" t="s">
        <v>340</v>
      </c>
      <c r="I43" s="67"/>
    </row>
    <row r="44" spans="1:9" ht="15.75" thickBot="1" x14ac:dyDescent="0.3">
      <c r="A44" s="164"/>
      <c r="B44" s="57" t="s">
        <v>215</v>
      </c>
      <c r="C44" s="54" t="s">
        <v>102</v>
      </c>
      <c r="D44" s="54" t="s">
        <v>216</v>
      </c>
      <c r="E44" s="54" t="s">
        <v>35</v>
      </c>
      <c r="F44" s="55">
        <v>1</v>
      </c>
      <c r="G44" s="55" t="s">
        <v>208</v>
      </c>
      <c r="H44" s="66"/>
      <c r="I44" s="67"/>
    </row>
    <row r="45" spans="1:9" ht="30.75" thickBot="1" x14ac:dyDescent="0.3">
      <c r="A45" s="164"/>
      <c r="B45" s="53" t="s">
        <v>217</v>
      </c>
      <c r="C45" s="54" t="s">
        <v>218</v>
      </c>
      <c r="D45" s="54" t="s">
        <v>219</v>
      </c>
      <c r="E45" s="54" t="s">
        <v>220</v>
      </c>
      <c r="F45" s="55">
        <v>1</v>
      </c>
      <c r="G45" s="55" t="s">
        <v>131</v>
      </c>
      <c r="H45" s="54" t="s">
        <v>221</v>
      </c>
      <c r="I45" s="67"/>
    </row>
    <row r="46" spans="1:9" ht="15.75" thickBot="1" x14ac:dyDescent="0.3">
      <c r="A46" s="164"/>
      <c r="B46" s="68"/>
      <c r="C46" s="69"/>
      <c r="D46" s="69"/>
      <c r="E46" s="69"/>
      <c r="F46" s="70"/>
      <c r="G46" s="70"/>
      <c r="H46" s="71"/>
      <c r="I46" s="72"/>
    </row>
  </sheetData>
  <autoFilter ref="B8:I46"/>
  <mergeCells count="14">
    <mergeCell ref="C4:H4"/>
    <mergeCell ref="A5:B5"/>
    <mergeCell ref="C5:H5"/>
    <mergeCell ref="A6:I7"/>
    <mergeCell ref="A1:I1"/>
    <mergeCell ref="A2:B2"/>
    <mergeCell ref="C2:H2"/>
    <mergeCell ref="A3:B3"/>
    <mergeCell ref="C3:H3"/>
    <mergeCell ref="A37:A39"/>
    <mergeCell ref="A40:A46"/>
    <mergeCell ref="A25:A36"/>
    <mergeCell ref="A9:A24"/>
    <mergeCell ref="A4:B4"/>
  </mergeCells>
  <pageMargins left="0.51180555555555496" right="0.51180555555555496" top="0.78749999999999998" bottom="0.78749999999999998" header="0.51180555555555496" footer="0.51180555555555496"/>
  <pageSetup paperSize="137" firstPageNumber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  <pageSetUpPr fitToPage="1"/>
  </sheetPr>
  <dimension ref="A1:AMK94"/>
  <sheetViews>
    <sheetView windowProtection="1" zoomScale="90" zoomScaleNormal="90" workbookViewId="0">
      <pane ySplit="10" topLeftCell="A11" activePane="bottomLeft" state="frozen"/>
      <selection pane="bottomLeft" activeCell="I125" sqref="I125"/>
    </sheetView>
  </sheetViews>
  <sheetFormatPr defaultRowHeight="15" x14ac:dyDescent="0.25"/>
  <cols>
    <col min="1" max="1" width="1.140625" style="73"/>
    <col min="2" max="2" width="3.5703125" style="74"/>
    <col min="3" max="3" width="6.5703125" style="74"/>
    <col min="4" max="4" width="9.140625" style="75"/>
    <col min="5" max="5" width="10.7109375" style="74"/>
    <col min="6" max="6" width="3.5703125" style="74"/>
    <col min="7" max="7" width="3.85546875" style="74"/>
    <col min="8" max="8" width="6.28515625" style="76"/>
    <col min="9" max="9" width="66.42578125" style="77"/>
    <col min="10" max="10" width="7.85546875" style="73"/>
    <col min="11" max="11" width="12.7109375" style="73"/>
    <col min="12" max="12" width="17.85546875" style="76"/>
    <col min="13" max="1025" width="11.5703125" style="74"/>
  </cols>
  <sheetData>
    <row r="1" spans="1:1024" s="74" customFormat="1" ht="27" customHeight="1" x14ac:dyDescent="0.25">
      <c r="B1" s="175" t="s">
        <v>222</v>
      </c>
      <c r="C1" s="175"/>
      <c r="D1" s="175"/>
      <c r="E1" s="175"/>
      <c r="F1" s="175"/>
      <c r="G1" s="175"/>
      <c r="H1" s="175"/>
      <c r="I1" s="175"/>
      <c r="J1" s="78"/>
      <c r="K1" s="78"/>
      <c r="L1" s="78"/>
    </row>
    <row r="2" spans="1:1024" x14ac:dyDescent="0.25">
      <c r="A2" s="74"/>
      <c r="B2" s="78"/>
      <c r="C2" s="78"/>
      <c r="D2" s="79"/>
      <c r="E2" s="78"/>
      <c r="F2" s="78"/>
      <c r="G2" s="78"/>
      <c r="H2" s="78"/>
      <c r="I2" s="79"/>
      <c r="J2" s="78"/>
      <c r="K2" s="78"/>
      <c r="L2" s="7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/>
      <c r="B3" s="80" t="s">
        <v>223</v>
      </c>
      <c r="C3" s="80"/>
      <c r="D3" s="81"/>
      <c r="E3" s="81"/>
      <c r="F3" s="81"/>
      <c r="G3" s="82"/>
      <c r="H3" s="82"/>
      <c r="I3" s="83"/>
      <c r="J3" s="84"/>
      <c r="K3" s="84"/>
      <c r="L3" s="85" t="s">
        <v>224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/>
      <c r="B4" s="80" t="s">
        <v>225</v>
      </c>
      <c r="C4" s="80"/>
      <c r="D4" s="81"/>
      <c r="E4" s="81"/>
      <c r="F4" s="81"/>
      <c r="G4" s="82"/>
      <c r="H4" s="82"/>
      <c r="I4" s="83"/>
      <c r="J4" s="84"/>
      <c r="K4" s="84"/>
      <c r="L4" s="86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/>
      <c r="B5" s="80" t="s">
        <v>226</v>
      </c>
      <c r="C5" s="80"/>
      <c r="D5" s="81"/>
      <c r="E5" s="81"/>
      <c r="F5" s="81"/>
      <c r="G5" s="82"/>
      <c r="H5" s="82"/>
      <c r="I5" s="83"/>
      <c r="J5" s="84"/>
      <c r="K5" s="84"/>
      <c r="L5" s="8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/>
      <c r="B6" s="80" t="s">
        <v>227</v>
      </c>
      <c r="C6" s="80"/>
      <c r="D6" s="81"/>
      <c r="E6" s="81"/>
      <c r="F6" s="81"/>
      <c r="G6" s="82"/>
      <c r="H6" s="82"/>
      <c r="I6" s="83"/>
      <c r="J6" s="84"/>
      <c r="K6" s="84"/>
      <c r="L6" s="8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4" customHeight="1" x14ac:dyDescent="0.25">
      <c r="A7"/>
      <c r="B7" s="176" t="s">
        <v>228</v>
      </c>
      <c r="C7" s="176"/>
      <c r="D7" s="176"/>
      <c r="E7" s="176"/>
      <c r="F7" s="176"/>
      <c r="G7" s="176"/>
      <c r="H7" s="176"/>
      <c r="I7" s="176"/>
      <c r="J7" s="84"/>
      <c r="K7" s="84"/>
      <c r="L7" s="86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9.9499999999999993" customHeight="1" x14ac:dyDescent="0.25">
      <c r="A8"/>
      <c r="B8" s="87"/>
      <c r="C8" s="87"/>
      <c r="D8"/>
      <c r="E8" s="75"/>
      <c r="F8" s="75"/>
      <c r="G8"/>
      <c r="H8" s="74"/>
      <c r="I8" s="88"/>
      <c r="J8" s="89"/>
      <c r="K8" s="90"/>
      <c r="L8" s="91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94" customFormat="1" ht="15" customHeight="1" x14ac:dyDescent="0.25">
      <c r="A9" s="89"/>
      <c r="B9" s="92"/>
      <c r="C9" s="92"/>
      <c r="D9" s="92"/>
      <c r="E9" s="92"/>
      <c r="F9" s="177" t="s">
        <v>229</v>
      </c>
      <c r="G9" s="177"/>
      <c r="H9" s="177"/>
      <c r="I9" s="178" t="s">
        <v>230</v>
      </c>
      <c r="J9" s="178"/>
      <c r="K9" s="178"/>
      <c r="L9" s="93" t="s">
        <v>231</v>
      </c>
    </row>
    <row r="10" spans="1:1024" ht="30" customHeight="1" x14ac:dyDescent="0.25">
      <c r="A10" s="89"/>
      <c r="B10" s="92" t="s">
        <v>1</v>
      </c>
      <c r="C10" s="92" t="s">
        <v>232</v>
      </c>
      <c r="D10" s="92" t="s">
        <v>233</v>
      </c>
      <c r="E10" s="92" t="s">
        <v>234</v>
      </c>
      <c r="F10" s="92" t="s">
        <v>235</v>
      </c>
      <c r="G10" s="92" t="s">
        <v>236</v>
      </c>
      <c r="H10" s="92" t="s">
        <v>96</v>
      </c>
      <c r="I10" s="92" t="s">
        <v>237</v>
      </c>
      <c r="J10" s="93" t="s">
        <v>238</v>
      </c>
      <c r="K10" s="93" t="s">
        <v>239</v>
      </c>
      <c r="L10" s="92" t="s">
        <v>237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5.5" x14ac:dyDescent="0.25">
      <c r="A11"/>
      <c r="B11" s="95">
        <v>1</v>
      </c>
      <c r="C11" s="95" t="s">
        <v>74</v>
      </c>
      <c r="D11" s="96" t="s">
        <v>240</v>
      </c>
      <c r="E11" s="97" t="s">
        <v>241</v>
      </c>
      <c r="F11" s="97" t="s">
        <v>242</v>
      </c>
      <c r="G11" s="97" t="s">
        <v>243</v>
      </c>
      <c r="H11" s="98">
        <v>19.97</v>
      </c>
      <c r="I11" s="99" t="s">
        <v>244</v>
      </c>
      <c r="J11" s="100">
        <v>95</v>
      </c>
      <c r="K11" s="100">
        <f t="shared" ref="K11:K25" si="0">H11*J11</f>
        <v>1897.1499999999999</v>
      </c>
      <c r="L11" s="101" t="s">
        <v>245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/>
      <c r="B12" s="95">
        <v>2</v>
      </c>
      <c r="C12" s="95"/>
      <c r="D12" s="97" t="s">
        <v>240</v>
      </c>
      <c r="E12" s="97" t="s">
        <v>246</v>
      </c>
      <c r="F12" s="97"/>
      <c r="G12" s="97" t="s">
        <v>243</v>
      </c>
      <c r="H12" s="102">
        <f>19*3</f>
        <v>57</v>
      </c>
      <c r="I12" s="101" t="s">
        <v>247</v>
      </c>
      <c r="J12" s="103">
        <v>1.5</v>
      </c>
      <c r="K12" s="100">
        <f t="shared" si="0"/>
        <v>85.5</v>
      </c>
      <c r="L12" s="97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/>
      <c r="B13" s="95">
        <v>3</v>
      </c>
      <c r="C13" s="95"/>
      <c r="D13" s="97" t="s">
        <v>240</v>
      </c>
      <c r="E13" s="97" t="s">
        <v>248</v>
      </c>
      <c r="F13" s="97"/>
      <c r="G13" s="97" t="s">
        <v>243</v>
      </c>
      <c r="H13" s="102">
        <f>H11</f>
        <v>19.97</v>
      </c>
      <c r="I13" s="101" t="s">
        <v>247</v>
      </c>
      <c r="J13" s="103">
        <f>J12</f>
        <v>1.5</v>
      </c>
      <c r="K13" s="100">
        <f t="shared" si="0"/>
        <v>29.954999999999998</v>
      </c>
      <c r="L13" s="97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38.25" hidden="1" x14ac:dyDescent="0.25">
      <c r="A14"/>
      <c r="B14" s="95">
        <v>4</v>
      </c>
      <c r="C14" s="95"/>
      <c r="D14" s="97" t="s">
        <v>240</v>
      </c>
      <c r="E14" s="97" t="s">
        <v>249</v>
      </c>
      <c r="F14" s="97"/>
      <c r="G14" s="97" t="s">
        <v>250</v>
      </c>
      <c r="H14" s="98">
        <f>27+19-(1.2+1.85+1.2+0.84+0.74+2.25+1.24+0.74+0.64)</f>
        <v>35.299999999999997</v>
      </c>
      <c r="I14" s="101" t="s">
        <v>251</v>
      </c>
      <c r="J14" s="104"/>
      <c r="K14" s="100">
        <f t="shared" si="0"/>
        <v>0</v>
      </c>
      <c r="L14" s="101" t="s">
        <v>252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5.5" x14ac:dyDescent="0.25">
      <c r="A15"/>
      <c r="B15" s="95">
        <v>5</v>
      </c>
      <c r="C15" s="95" t="s">
        <v>74</v>
      </c>
      <c r="D15" s="96" t="s">
        <v>253</v>
      </c>
      <c r="E15" s="97" t="s">
        <v>241</v>
      </c>
      <c r="F15" s="97" t="s">
        <v>242</v>
      </c>
      <c r="G15" s="97" t="s">
        <v>243</v>
      </c>
      <c r="H15" s="98">
        <v>20.22</v>
      </c>
      <c r="I15" s="99" t="s">
        <v>254</v>
      </c>
      <c r="J15" s="100">
        <v>95</v>
      </c>
      <c r="K15" s="100">
        <f t="shared" si="0"/>
        <v>1920.8999999999999</v>
      </c>
      <c r="L15" s="101" t="s">
        <v>245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/>
      <c r="B16" s="95">
        <v>6</v>
      </c>
      <c r="C16" s="95"/>
      <c r="D16" s="97" t="s">
        <v>253</v>
      </c>
      <c r="E16" s="97" t="s">
        <v>246</v>
      </c>
      <c r="F16" s="97"/>
      <c r="G16" s="97" t="s">
        <v>243</v>
      </c>
      <c r="H16" s="105">
        <f>19.58*3.1-(1.2*2.1*2)-1.5*1.2-1.2*1.2-0.74*2.1</f>
        <v>50.863999999999997</v>
      </c>
      <c r="I16" s="106" t="s">
        <v>247</v>
      </c>
      <c r="J16" s="103">
        <f>J12</f>
        <v>1.5</v>
      </c>
      <c r="K16" s="100">
        <f t="shared" si="0"/>
        <v>76.295999999999992</v>
      </c>
      <c r="L16" s="97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/>
      <c r="B17" s="95">
        <v>7</v>
      </c>
      <c r="C17" s="95"/>
      <c r="D17" s="97" t="s">
        <v>253</v>
      </c>
      <c r="E17" s="97" t="s">
        <v>248</v>
      </c>
      <c r="F17" s="97"/>
      <c r="G17" s="97" t="s">
        <v>243</v>
      </c>
      <c r="H17" s="98">
        <f>H15</f>
        <v>20.22</v>
      </c>
      <c r="I17" s="106" t="s">
        <v>247</v>
      </c>
      <c r="J17" s="103">
        <f>J12</f>
        <v>1.5</v>
      </c>
      <c r="K17" s="100">
        <f t="shared" si="0"/>
        <v>30.33</v>
      </c>
      <c r="L17" s="9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5.5" x14ac:dyDescent="0.25">
      <c r="A18"/>
      <c r="B18" s="95">
        <v>8</v>
      </c>
      <c r="C18" s="95" t="s">
        <v>74</v>
      </c>
      <c r="D18" s="96" t="s">
        <v>255</v>
      </c>
      <c r="E18" s="97" t="s">
        <v>241</v>
      </c>
      <c r="F18" s="97" t="s">
        <v>242</v>
      </c>
      <c r="G18" s="97" t="s">
        <v>243</v>
      </c>
      <c r="H18" s="98">
        <v>11.51</v>
      </c>
      <c r="I18" s="99" t="s">
        <v>254</v>
      </c>
      <c r="J18" s="100">
        <v>95</v>
      </c>
      <c r="K18" s="100">
        <f t="shared" si="0"/>
        <v>1093.45</v>
      </c>
      <c r="L18" s="101" t="s">
        <v>245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/>
      <c r="B19" s="95">
        <v>9</v>
      </c>
      <c r="C19" s="95"/>
      <c r="D19" s="97" t="s">
        <v>255</v>
      </c>
      <c r="E19" s="97" t="s">
        <v>246</v>
      </c>
      <c r="F19" s="97"/>
      <c r="G19" s="97" t="s">
        <v>243</v>
      </c>
      <c r="H19" s="105">
        <f>15.48*3-(0.74*2.1*2)-1.2*2</f>
        <v>40.932000000000002</v>
      </c>
      <c r="I19" s="106" t="s">
        <v>247</v>
      </c>
      <c r="J19" s="103">
        <f>J12</f>
        <v>1.5</v>
      </c>
      <c r="K19" s="100">
        <f t="shared" si="0"/>
        <v>61.398000000000003</v>
      </c>
      <c r="L19" s="97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/>
      <c r="B20" s="95">
        <v>10</v>
      </c>
      <c r="C20" s="95"/>
      <c r="D20" s="97" t="s">
        <v>255</v>
      </c>
      <c r="E20" s="97" t="s">
        <v>248</v>
      </c>
      <c r="F20" s="97"/>
      <c r="G20" s="97" t="s">
        <v>243</v>
      </c>
      <c r="H20" s="105">
        <f>H18</f>
        <v>11.51</v>
      </c>
      <c r="I20" s="106" t="s">
        <v>247</v>
      </c>
      <c r="J20" s="103">
        <f>J12</f>
        <v>1.5</v>
      </c>
      <c r="K20" s="100">
        <f t="shared" si="0"/>
        <v>17.265000000000001</v>
      </c>
      <c r="L20" s="97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/>
      <c r="B21" s="95">
        <v>11</v>
      </c>
      <c r="C21" s="95"/>
      <c r="D21" s="97" t="s">
        <v>255</v>
      </c>
      <c r="E21" s="97" t="s">
        <v>248</v>
      </c>
      <c r="F21" s="97"/>
      <c r="G21" s="97" t="s">
        <v>256</v>
      </c>
      <c r="H21" s="105">
        <v>1</v>
      </c>
      <c r="I21" s="106" t="s">
        <v>257</v>
      </c>
      <c r="J21" s="103"/>
      <c r="K21" s="100">
        <f t="shared" si="0"/>
        <v>0</v>
      </c>
      <c r="L21" s="97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5.5" x14ac:dyDescent="0.25">
      <c r="A22"/>
      <c r="B22" s="95">
        <v>12</v>
      </c>
      <c r="C22" s="95" t="s">
        <v>74</v>
      </c>
      <c r="D22" s="96" t="s">
        <v>258</v>
      </c>
      <c r="E22" s="97" t="s">
        <v>241</v>
      </c>
      <c r="F22" s="97" t="s">
        <v>242</v>
      </c>
      <c r="G22" s="97" t="s">
        <v>243</v>
      </c>
      <c r="H22" s="98">
        <v>8.8000000000000007</v>
      </c>
      <c r="I22" s="99" t="s">
        <v>254</v>
      </c>
      <c r="J22" s="100">
        <v>95</v>
      </c>
      <c r="K22" s="100">
        <f t="shared" si="0"/>
        <v>836.00000000000011</v>
      </c>
      <c r="L22" s="101" t="s">
        <v>245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/>
      <c r="B23" s="95">
        <v>13</v>
      </c>
      <c r="C23" s="95"/>
      <c r="D23" s="97" t="s">
        <v>258</v>
      </c>
      <c r="E23" s="97" t="s">
        <v>246</v>
      </c>
      <c r="F23" s="97"/>
      <c r="G23" s="97" t="s">
        <v>243</v>
      </c>
      <c r="H23" s="105">
        <f>13.1*2.8-(0.74*2.1*2)-1.2*1.2-1*1.2</f>
        <v>30.932000000000006</v>
      </c>
      <c r="I23" s="106" t="s">
        <v>247</v>
      </c>
      <c r="J23" s="103">
        <f>J12</f>
        <v>1.5</v>
      </c>
      <c r="K23" s="100">
        <f t="shared" si="0"/>
        <v>46.39800000000001</v>
      </c>
      <c r="L23" s="97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/>
      <c r="B24" s="95">
        <v>14</v>
      </c>
      <c r="C24" s="95"/>
      <c r="D24" s="97" t="s">
        <v>258</v>
      </c>
      <c r="E24" s="97" t="s">
        <v>248</v>
      </c>
      <c r="F24" s="97"/>
      <c r="G24" s="97" t="s">
        <v>243</v>
      </c>
      <c r="H24" s="98">
        <f>H22</f>
        <v>8.8000000000000007</v>
      </c>
      <c r="I24" s="106" t="s">
        <v>247</v>
      </c>
      <c r="J24" s="103">
        <f>J12</f>
        <v>1.5</v>
      </c>
      <c r="K24" s="100">
        <f t="shared" si="0"/>
        <v>13.200000000000001</v>
      </c>
      <c r="L24" s="97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25.5" x14ac:dyDescent="0.25">
      <c r="A25"/>
      <c r="B25" s="95">
        <v>15</v>
      </c>
      <c r="C25" s="95" t="s">
        <v>74</v>
      </c>
      <c r="D25" s="96" t="s">
        <v>259</v>
      </c>
      <c r="E25" s="97" t="s">
        <v>241</v>
      </c>
      <c r="F25" s="97" t="s">
        <v>260</v>
      </c>
      <c r="G25" s="97" t="s">
        <v>243</v>
      </c>
      <c r="H25" s="98">
        <v>5.62</v>
      </c>
      <c r="I25" s="99" t="s">
        <v>261</v>
      </c>
      <c r="J25" s="107">
        <v>60</v>
      </c>
      <c r="K25" s="100">
        <f t="shared" si="0"/>
        <v>337.2</v>
      </c>
      <c r="L25" s="101" t="s">
        <v>245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/>
      <c r="B26" s="95">
        <v>16</v>
      </c>
      <c r="C26" s="95"/>
      <c r="D26" s="108" t="s">
        <v>259</v>
      </c>
      <c r="E26" s="108" t="s">
        <v>262</v>
      </c>
      <c r="F26" s="97"/>
      <c r="G26" s="97" t="s">
        <v>243</v>
      </c>
      <c r="H26" s="98">
        <f>13.3+5.6</f>
        <v>18.899999999999999</v>
      </c>
      <c r="I26" s="101" t="s">
        <v>263</v>
      </c>
      <c r="J26" s="103"/>
      <c r="K26" s="100"/>
      <c r="L26" s="109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/>
      <c r="B27" s="95">
        <v>17</v>
      </c>
      <c r="C27" s="95"/>
      <c r="D27" s="108" t="s">
        <v>259</v>
      </c>
      <c r="E27" s="108" t="s">
        <v>264</v>
      </c>
      <c r="F27" s="97"/>
      <c r="G27" s="97" t="s">
        <v>243</v>
      </c>
      <c r="H27" s="98" t="s">
        <v>35</v>
      </c>
      <c r="I27" s="101" t="s">
        <v>247</v>
      </c>
      <c r="J27" s="103"/>
      <c r="K27" s="100"/>
      <c r="L27" s="109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/>
      <c r="B28" s="95">
        <v>18</v>
      </c>
      <c r="C28" s="95"/>
      <c r="D28" s="108" t="s">
        <v>259</v>
      </c>
      <c r="E28" s="108" t="s">
        <v>248</v>
      </c>
      <c r="F28" s="97"/>
      <c r="G28" s="97" t="s">
        <v>243</v>
      </c>
      <c r="H28" s="98">
        <f>H25</f>
        <v>5.62</v>
      </c>
      <c r="I28" s="101" t="s">
        <v>247</v>
      </c>
      <c r="J28" s="103"/>
      <c r="K28" s="100"/>
      <c r="L28" s="97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/>
      <c r="B29" s="95">
        <v>19</v>
      </c>
      <c r="C29" s="95"/>
      <c r="D29" s="108" t="s">
        <v>259</v>
      </c>
      <c r="E29" s="108" t="s">
        <v>265</v>
      </c>
      <c r="F29" s="97" t="s">
        <v>266</v>
      </c>
      <c r="G29" s="97" t="s">
        <v>243</v>
      </c>
      <c r="H29" s="98" t="s">
        <v>35</v>
      </c>
      <c r="I29" s="106" t="s">
        <v>244</v>
      </c>
      <c r="J29" s="100"/>
      <c r="K29" s="100"/>
      <c r="L29" s="10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25.5" x14ac:dyDescent="0.25">
      <c r="A30"/>
      <c r="B30" s="95">
        <v>20</v>
      </c>
      <c r="C30" s="95" t="s">
        <v>74</v>
      </c>
      <c r="D30" s="96" t="s">
        <v>267</v>
      </c>
      <c r="E30" s="97" t="s">
        <v>241</v>
      </c>
      <c r="F30" s="97" t="s">
        <v>260</v>
      </c>
      <c r="G30" s="97" t="s">
        <v>243</v>
      </c>
      <c r="H30" s="98">
        <v>4.6399999999999997</v>
      </c>
      <c r="I30" s="99" t="s">
        <v>261</v>
      </c>
      <c r="J30" s="107">
        <v>60</v>
      </c>
      <c r="K30" s="100">
        <f>H30*J30</f>
        <v>278.39999999999998</v>
      </c>
      <c r="L30" s="101" t="s">
        <v>245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/>
      <c r="B31" s="95">
        <v>21</v>
      </c>
      <c r="C31" s="95"/>
      <c r="D31" s="108" t="s">
        <v>267</v>
      </c>
      <c r="E31" s="108" t="s">
        <v>262</v>
      </c>
      <c r="F31" s="97"/>
      <c r="G31" s="97" t="s">
        <v>243</v>
      </c>
      <c r="H31" s="98">
        <f>6.34+4.64</f>
        <v>10.98</v>
      </c>
      <c r="I31" s="101" t="s">
        <v>263</v>
      </c>
      <c r="J31" s="103"/>
      <c r="K31" s="100"/>
      <c r="L31" s="109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 s="73"/>
      <c r="TO31" s="73"/>
      <c r="TP31" s="73"/>
      <c r="TQ31" s="73"/>
      <c r="TR31" s="73"/>
      <c r="TS31" s="73"/>
      <c r="TT31" s="73"/>
      <c r="TU31" s="73"/>
      <c r="TV31" s="73"/>
      <c r="TW31" s="73"/>
      <c r="TX31" s="73"/>
      <c r="TY31" s="73"/>
      <c r="TZ31" s="73"/>
      <c r="UA31" s="73"/>
      <c r="UB31" s="73"/>
      <c r="UC31" s="73"/>
      <c r="UD31" s="73"/>
      <c r="UE31" s="73"/>
      <c r="UF31" s="73"/>
      <c r="UG31" s="73"/>
      <c r="UH31" s="73"/>
      <c r="UI31" s="73"/>
      <c r="UJ31" s="73"/>
      <c r="UK31" s="73"/>
      <c r="UL31" s="73"/>
      <c r="UM31" s="73"/>
      <c r="UN31" s="73"/>
      <c r="UO31" s="73"/>
      <c r="UP31" s="73"/>
      <c r="UQ31" s="73"/>
      <c r="UR31" s="73"/>
      <c r="US31" s="73"/>
      <c r="UT31" s="73"/>
      <c r="UU31" s="73"/>
      <c r="UV31" s="73"/>
      <c r="UW31" s="73"/>
      <c r="UX31" s="73"/>
      <c r="UY31" s="73"/>
      <c r="UZ31" s="73"/>
      <c r="VA31" s="73"/>
      <c r="VB31" s="73"/>
      <c r="VC31" s="73"/>
      <c r="VD31" s="73"/>
      <c r="VE31" s="73"/>
      <c r="VF31" s="73"/>
      <c r="VG31" s="73"/>
      <c r="VH31" s="73"/>
      <c r="VI31" s="73"/>
      <c r="VJ31" s="73"/>
      <c r="VK31" s="73"/>
      <c r="VL31" s="73"/>
      <c r="VM31" s="73"/>
      <c r="VN31" s="73"/>
      <c r="VO31" s="73"/>
      <c r="VP31" s="73"/>
      <c r="VQ31" s="73"/>
      <c r="VR31" s="73"/>
      <c r="VS31" s="73"/>
      <c r="VT31" s="73"/>
      <c r="VU31" s="73"/>
      <c r="VV31" s="73"/>
      <c r="VW31" s="73"/>
      <c r="VX31" s="73"/>
      <c r="VY31" s="73"/>
      <c r="VZ31" s="73"/>
      <c r="WA31" s="73"/>
      <c r="WB31" s="73"/>
      <c r="WC31" s="73"/>
      <c r="WD31" s="73"/>
      <c r="WE31" s="73"/>
      <c r="WF31" s="73"/>
      <c r="WG31" s="73"/>
      <c r="WH31" s="73"/>
      <c r="WI31" s="73"/>
      <c r="WJ31" s="73"/>
      <c r="WK31" s="73"/>
      <c r="WL31" s="73"/>
      <c r="WM31" s="73"/>
      <c r="WN31" s="73"/>
      <c r="WO31" s="73"/>
      <c r="WP31" s="73"/>
      <c r="WQ31" s="73"/>
      <c r="WR31" s="73"/>
      <c r="WS31" s="73"/>
      <c r="WT31" s="73"/>
      <c r="WU31" s="73"/>
      <c r="WV31" s="73"/>
      <c r="WW31" s="73"/>
      <c r="WX31" s="73"/>
      <c r="WY31" s="73"/>
      <c r="WZ31" s="73"/>
      <c r="XA31" s="73"/>
      <c r="XB31" s="73"/>
      <c r="XC31" s="73"/>
      <c r="XD31" s="73"/>
      <c r="XE31" s="73"/>
      <c r="XF31" s="73"/>
      <c r="XG31" s="73"/>
      <c r="XH31" s="73"/>
      <c r="XI31" s="73"/>
      <c r="XJ31" s="73"/>
      <c r="XK31" s="73"/>
      <c r="XL31" s="73"/>
      <c r="XM31" s="73"/>
      <c r="XN31" s="73"/>
      <c r="XO31" s="73"/>
      <c r="XP31" s="73"/>
      <c r="XQ31" s="73"/>
      <c r="XR31" s="73"/>
      <c r="XS31" s="73"/>
      <c r="XT31" s="73"/>
      <c r="XU31" s="73"/>
      <c r="XV31" s="73"/>
      <c r="XW31" s="73"/>
      <c r="XX31" s="73"/>
      <c r="XY31" s="73"/>
      <c r="XZ31" s="73"/>
      <c r="YA31" s="73"/>
      <c r="YB31" s="73"/>
      <c r="YC31" s="73"/>
      <c r="YD31" s="73"/>
      <c r="YE31" s="73"/>
      <c r="YF31" s="73"/>
      <c r="YG31" s="73"/>
      <c r="YH31" s="73"/>
      <c r="YI31" s="73"/>
      <c r="YJ31" s="73"/>
      <c r="YK31" s="73"/>
      <c r="YL31" s="73"/>
      <c r="YM31" s="73"/>
      <c r="YN31" s="73"/>
      <c r="YO31" s="73"/>
      <c r="YP31" s="73"/>
      <c r="YQ31" s="73"/>
      <c r="YR31" s="73"/>
      <c r="YS31" s="73"/>
      <c r="YT31" s="73"/>
      <c r="YU31" s="73"/>
      <c r="YV31" s="73"/>
      <c r="YW31" s="73"/>
      <c r="YX31" s="73"/>
      <c r="YY31" s="73"/>
      <c r="YZ31" s="73"/>
      <c r="ZA31" s="73"/>
      <c r="ZB31" s="73"/>
      <c r="ZC31" s="73"/>
      <c r="ZD31" s="73"/>
      <c r="ZE31" s="73"/>
      <c r="ZF31" s="73"/>
      <c r="ZG31" s="73"/>
      <c r="ZH31" s="73"/>
      <c r="ZI31" s="73"/>
      <c r="ZJ31" s="73"/>
      <c r="ZK31" s="73"/>
      <c r="ZL31" s="73"/>
      <c r="ZM31" s="73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/>
      <c r="B32" s="95">
        <v>22</v>
      </c>
      <c r="C32" s="95"/>
      <c r="D32" s="108" t="s">
        <v>267</v>
      </c>
      <c r="E32" s="108" t="s">
        <v>264</v>
      </c>
      <c r="F32" s="97"/>
      <c r="G32" s="97" t="s">
        <v>243</v>
      </c>
      <c r="H32" s="98" t="s">
        <v>35</v>
      </c>
      <c r="I32" s="101" t="s">
        <v>247</v>
      </c>
      <c r="J32" s="103"/>
      <c r="K32" s="100"/>
      <c r="L32" s="109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 s="73"/>
      <c r="TO32" s="73"/>
      <c r="TP32" s="73"/>
      <c r="TQ32" s="73"/>
      <c r="TR32" s="73"/>
      <c r="TS32" s="73"/>
      <c r="TT32" s="73"/>
      <c r="TU32" s="73"/>
      <c r="TV32" s="73"/>
      <c r="TW32" s="73"/>
      <c r="TX32" s="73"/>
      <c r="TY32" s="73"/>
      <c r="TZ32" s="73"/>
      <c r="UA32" s="73"/>
      <c r="UB32" s="73"/>
      <c r="UC32" s="73"/>
      <c r="UD32" s="73"/>
      <c r="UE32" s="73"/>
      <c r="UF32" s="73"/>
      <c r="UG32" s="73"/>
      <c r="UH32" s="73"/>
      <c r="UI32" s="73"/>
      <c r="UJ32" s="73"/>
      <c r="UK32" s="73"/>
      <c r="UL32" s="73"/>
      <c r="UM32" s="73"/>
      <c r="UN32" s="73"/>
      <c r="UO32" s="73"/>
      <c r="UP32" s="73"/>
      <c r="UQ32" s="73"/>
      <c r="UR32" s="73"/>
      <c r="US32" s="73"/>
      <c r="UT32" s="73"/>
      <c r="UU32" s="73"/>
      <c r="UV32" s="73"/>
      <c r="UW32" s="73"/>
      <c r="UX32" s="73"/>
      <c r="UY32" s="73"/>
      <c r="UZ32" s="73"/>
      <c r="VA32" s="73"/>
      <c r="VB32" s="73"/>
      <c r="VC32" s="73"/>
      <c r="VD32" s="73"/>
      <c r="VE32" s="73"/>
      <c r="VF32" s="73"/>
      <c r="VG32" s="73"/>
      <c r="VH32" s="73"/>
      <c r="VI32" s="73"/>
      <c r="VJ32" s="73"/>
      <c r="VK32" s="73"/>
      <c r="VL32" s="73"/>
      <c r="VM32" s="73"/>
      <c r="VN32" s="73"/>
      <c r="VO32" s="73"/>
      <c r="VP32" s="73"/>
      <c r="VQ32" s="73"/>
      <c r="VR32" s="73"/>
      <c r="VS32" s="73"/>
      <c r="VT32" s="73"/>
      <c r="VU32" s="73"/>
      <c r="VV32" s="73"/>
      <c r="VW32" s="73"/>
      <c r="VX32" s="73"/>
      <c r="VY32" s="73"/>
      <c r="VZ32" s="73"/>
      <c r="WA32" s="73"/>
      <c r="WB32" s="73"/>
      <c r="WC32" s="73"/>
      <c r="WD32" s="73"/>
      <c r="WE32" s="73"/>
      <c r="WF32" s="73"/>
      <c r="WG32" s="73"/>
      <c r="WH32" s="73"/>
      <c r="WI32" s="73"/>
      <c r="WJ32" s="73"/>
      <c r="WK32" s="73"/>
      <c r="WL32" s="73"/>
      <c r="WM32" s="73"/>
      <c r="WN32" s="73"/>
      <c r="WO32" s="73"/>
      <c r="WP32" s="73"/>
      <c r="WQ32" s="73"/>
      <c r="WR32" s="73"/>
      <c r="WS32" s="73"/>
      <c r="WT32" s="73"/>
      <c r="WU32" s="73"/>
      <c r="WV32" s="73"/>
      <c r="WW32" s="73"/>
      <c r="WX32" s="73"/>
      <c r="WY32" s="73"/>
      <c r="WZ32" s="73"/>
      <c r="XA32" s="73"/>
      <c r="XB32" s="73"/>
      <c r="XC32" s="73"/>
      <c r="XD32" s="73"/>
      <c r="XE32" s="73"/>
      <c r="XF32" s="73"/>
      <c r="XG32" s="73"/>
      <c r="XH32" s="73"/>
      <c r="XI32" s="73"/>
      <c r="XJ32" s="73"/>
      <c r="XK32" s="73"/>
      <c r="XL32" s="73"/>
      <c r="XM32" s="73"/>
      <c r="XN32" s="73"/>
      <c r="XO32" s="73"/>
      <c r="XP32" s="73"/>
      <c r="XQ32" s="73"/>
      <c r="XR32" s="73"/>
      <c r="XS32" s="73"/>
      <c r="XT32" s="73"/>
      <c r="XU32" s="73"/>
      <c r="XV32" s="73"/>
      <c r="XW32" s="73"/>
      <c r="XX32" s="73"/>
      <c r="XY32" s="73"/>
      <c r="XZ32" s="73"/>
      <c r="YA32" s="73"/>
      <c r="YB32" s="73"/>
      <c r="YC32" s="73"/>
      <c r="YD32" s="73"/>
      <c r="YE32" s="73"/>
      <c r="YF32" s="73"/>
      <c r="YG32" s="73"/>
      <c r="YH32" s="73"/>
      <c r="YI32" s="73"/>
      <c r="YJ32" s="73"/>
      <c r="YK32" s="73"/>
      <c r="YL32" s="73"/>
      <c r="YM32" s="73"/>
      <c r="YN32" s="73"/>
      <c r="YO32" s="73"/>
      <c r="YP32" s="73"/>
      <c r="YQ32" s="73"/>
      <c r="YR32" s="73"/>
      <c r="YS32" s="73"/>
      <c r="YT32" s="73"/>
      <c r="YU32" s="73"/>
      <c r="YV32" s="73"/>
      <c r="YW32" s="73"/>
      <c r="YX32" s="73"/>
      <c r="YY32" s="73"/>
      <c r="YZ32" s="73"/>
      <c r="ZA32" s="73"/>
      <c r="ZB32" s="73"/>
      <c r="ZC32" s="73"/>
      <c r="ZD32" s="73"/>
      <c r="ZE32" s="73"/>
      <c r="ZF32" s="73"/>
      <c r="ZG32" s="73"/>
      <c r="ZH32" s="73"/>
      <c r="ZI32" s="73"/>
      <c r="ZJ32" s="73"/>
      <c r="ZK32" s="73"/>
      <c r="ZL32" s="73"/>
      <c r="ZM32" s="73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/>
      <c r="B33" s="95">
        <v>23</v>
      </c>
      <c r="C33" s="95"/>
      <c r="D33" s="108" t="s">
        <v>267</v>
      </c>
      <c r="E33" s="108" t="s">
        <v>248</v>
      </c>
      <c r="F33" s="97"/>
      <c r="G33" s="97" t="s">
        <v>243</v>
      </c>
      <c r="H33" s="98">
        <f>H30</f>
        <v>4.6399999999999997</v>
      </c>
      <c r="I33" s="101" t="s">
        <v>247</v>
      </c>
      <c r="J33" s="103"/>
      <c r="K33" s="100"/>
      <c r="L33" s="97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 s="73"/>
      <c r="TO33" s="73"/>
      <c r="TP33" s="73"/>
      <c r="TQ33" s="73"/>
      <c r="TR33" s="73"/>
      <c r="TS33" s="73"/>
      <c r="TT33" s="73"/>
      <c r="TU33" s="73"/>
      <c r="TV33" s="73"/>
      <c r="TW33" s="73"/>
      <c r="TX33" s="73"/>
      <c r="TY33" s="73"/>
      <c r="TZ33" s="73"/>
      <c r="UA33" s="73"/>
      <c r="UB33" s="73"/>
      <c r="UC33" s="73"/>
      <c r="UD33" s="73"/>
      <c r="UE33" s="73"/>
      <c r="UF33" s="73"/>
      <c r="UG33" s="73"/>
      <c r="UH33" s="73"/>
      <c r="UI33" s="73"/>
      <c r="UJ33" s="73"/>
      <c r="UK33" s="73"/>
      <c r="UL33" s="73"/>
      <c r="UM33" s="73"/>
      <c r="UN33" s="73"/>
      <c r="UO33" s="73"/>
      <c r="UP33" s="73"/>
      <c r="UQ33" s="73"/>
      <c r="UR33" s="73"/>
      <c r="US33" s="73"/>
      <c r="UT33" s="73"/>
      <c r="UU33" s="73"/>
      <c r="UV33" s="73"/>
      <c r="UW33" s="73"/>
      <c r="UX33" s="73"/>
      <c r="UY33" s="73"/>
      <c r="UZ33" s="73"/>
      <c r="VA33" s="73"/>
      <c r="VB33" s="73"/>
      <c r="VC33" s="73"/>
      <c r="VD33" s="73"/>
      <c r="VE33" s="73"/>
      <c r="VF33" s="73"/>
      <c r="VG33" s="73"/>
      <c r="VH33" s="73"/>
      <c r="VI33" s="73"/>
      <c r="VJ33" s="73"/>
      <c r="VK33" s="73"/>
      <c r="VL33" s="73"/>
      <c r="VM33" s="73"/>
      <c r="VN33" s="73"/>
      <c r="VO33" s="73"/>
      <c r="VP33" s="73"/>
      <c r="VQ33" s="73"/>
      <c r="VR33" s="73"/>
      <c r="VS33" s="73"/>
      <c r="VT33" s="73"/>
      <c r="VU33" s="73"/>
      <c r="VV33" s="73"/>
      <c r="VW33" s="73"/>
      <c r="VX33" s="73"/>
      <c r="VY33" s="73"/>
      <c r="VZ33" s="73"/>
      <c r="WA33" s="73"/>
      <c r="WB33" s="73"/>
      <c r="WC33" s="73"/>
      <c r="WD33" s="73"/>
      <c r="WE33" s="73"/>
      <c r="WF33" s="73"/>
      <c r="WG33" s="73"/>
      <c r="WH33" s="73"/>
      <c r="WI33" s="73"/>
      <c r="WJ33" s="73"/>
      <c r="WK33" s="73"/>
      <c r="WL33" s="73"/>
      <c r="WM33" s="73"/>
      <c r="WN33" s="73"/>
      <c r="WO33" s="73"/>
      <c r="WP33" s="73"/>
      <c r="WQ33" s="73"/>
      <c r="WR33" s="73"/>
      <c r="WS33" s="73"/>
      <c r="WT33" s="73"/>
      <c r="WU33" s="73"/>
      <c r="WV33" s="73"/>
      <c r="WW33" s="73"/>
      <c r="WX33" s="73"/>
      <c r="WY33" s="73"/>
      <c r="WZ33" s="73"/>
      <c r="XA33" s="73"/>
      <c r="XB33" s="73"/>
      <c r="XC33" s="73"/>
      <c r="XD33" s="73"/>
      <c r="XE33" s="73"/>
      <c r="XF33" s="73"/>
      <c r="XG33" s="73"/>
      <c r="XH33" s="73"/>
      <c r="XI33" s="73"/>
      <c r="XJ33" s="73"/>
      <c r="XK33" s="73"/>
      <c r="XL33" s="73"/>
      <c r="XM33" s="73"/>
      <c r="XN33" s="73"/>
      <c r="XO33" s="73"/>
      <c r="XP33" s="73"/>
      <c r="XQ33" s="73"/>
      <c r="XR33" s="73"/>
      <c r="XS33" s="73"/>
      <c r="XT33" s="73"/>
      <c r="XU33" s="73"/>
      <c r="XV33" s="73"/>
      <c r="XW33" s="73"/>
      <c r="XX33" s="73"/>
      <c r="XY33" s="73"/>
      <c r="XZ33" s="73"/>
      <c r="YA33" s="73"/>
      <c r="YB33" s="73"/>
      <c r="YC33" s="73"/>
      <c r="YD33" s="73"/>
      <c r="YE33" s="73"/>
      <c r="YF33" s="73"/>
      <c r="YG33" s="73"/>
      <c r="YH33" s="73"/>
      <c r="YI33" s="73"/>
      <c r="YJ33" s="73"/>
      <c r="YK33" s="73"/>
      <c r="YL33" s="73"/>
      <c r="YM33" s="73"/>
      <c r="YN33" s="73"/>
      <c r="YO33" s="73"/>
      <c r="YP33" s="73"/>
      <c r="YQ33" s="73"/>
      <c r="YR33" s="73"/>
      <c r="YS33" s="73"/>
      <c r="YT33" s="73"/>
      <c r="YU33" s="73"/>
      <c r="YV33" s="73"/>
      <c r="YW33" s="73"/>
      <c r="YX33" s="73"/>
      <c r="YY33" s="73"/>
      <c r="YZ33" s="73"/>
      <c r="ZA33" s="73"/>
      <c r="ZB33" s="73"/>
      <c r="ZC33" s="73"/>
      <c r="ZD33" s="73"/>
      <c r="ZE33" s="73"/>
      <c r="ZF33" s="73"/>
      <c r="ZG33" s="73"/>
      <c r="ZH33" s="73"/>
      <c r="ZI33" s="73"/>
      <c r="ZJ33" s="73"/>
      <c r="ZK33" s="73"/>
      <c r="ZL33" s="73"/>
      <c r="ZM33" s="7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/>
      <c r="B34" s="95">
        <v>24</v>
      </c>
      <c r="C34" s="95"/>
      <c r="D34" s="108" t="s">
        <v>267</v>
      </c>
      <c r="E34" s="108" t="s">
        <v>265</v>
      </c>
      <c r="F34" s="109"/>
      <c r="G34" s="97" t="s">
        <v>243</v>
      </c>
      <c r="H34" s="98" t="s">
        <v>35</v>
      </c>
      <c r="I34" s="106" t="s">
        <v>244</v>
      </c>
      <c r="J34" s="100"/>
      <c r="K34" s="100"/>
      <c r="L34" s="97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 s="73"/>
      <c r="TO34" s="73"/>
      <c r="TP34" s="73"/>
      <c r="TQ34" s="73"/>
      <c r="TR34" s="73"/>
      <c r="TS34" s="73"/>
      <c r="TT34" s="73"/>
      <c r="TU34" s="73"/>
      <c r="TV34" s="73"/>
      <c r="TW34" s="73"/>
      <c r="TX34" s="73"/>
      <c r="TY34" s="73"/>
      <c r="TZ34" s="73"/>
      <c r="UA34" s="73"/>
      <c r="UB34" s="73"/>
      <c r="UC34" s="73"/>
      <c r="UD34" s="73"/>
      <c r="UE34" s="73"/>
      <c r="UF34" s="73"/>
      <c r="UG34" s="73"/>
      <c r="UH34" s="73"/>
      <c r="UI34" s="73"/>
      <c r="UJ34" s="73"/>
      <c r="UK34" s="73"/>
      <c r="UL34" s="73"/>
      <c r="UM34" s="73"/>
      <c r="UN34" s="73"/>
      <c r="UO34" s="73"/>
      <c r="UP34" s="73"/>
      <c r="UQ34" s="73"/>
      <c r="UR34" s="73"/>
      <c r="US34" s="73"/>
      <c r="UT34" s="73"/>
      <c r="UU34" s="73"/>
      <c r="UV34" s="73"/>
      <c r="UW34" s="73"/>
      <c r="UX34" s="73"/>
      <c r="UY34" s="73"/>
      <c r="UZ34" s="73"/>
      <c r="VA34" s="73"/>
      <c r="VB34" s="73"/>
      <c r="VC34" s="73"/>
      <c r="VD34" s="73"/>
      <c r="VE34" s="73"/>
      <c r="VF34" s="73"/>
      <c r="VG34" s="73"/>
      <c r="VH34" s="73"/>
      <c r="VI34" s="73"/>
      <c r="VJ34" s="73"/>
      <c r="VK34" s="73"/>
      <c r="VL34" s="73"/>
      <c r="VM34" s="73"/>
      <c r="VN34" s="73"/>
      <c r="VO34" s="73"/>
      <c r="VP34" s="73"/>
      <c r="VQ34" s="73"/>
      <c r="VR34" s="73"/>
      <c r="VS34" s="73"/>
      <c r="VT34" s="73"/>
      <c r="VU34" s="73"/>
      <c r="VV34" s="73"/>
      <c r="VW34" s="73"/>
      <c r="VX34" s="73"/>
      <c r="VY34" s="73"/>
      <c r="VZ34" s="73"/>
      <c r="WA34" s="73"/>
      <c r="WB34" s="73"/>
      <c r="WC34" s="73"/>
      <c r="WD34" s="73"/>
      <c r="WE34" s="73"/>
      <c r="WF34" s="73"/>
      <c r="WG34" s="73"/>
      <c r="WH34" s="73"/>
      <c r="WI34" s="73"/>
      <c r="WJ34" s="73"/>
      <c r="WK34" s="73"/>
      <c r="WL34" s="73"/>
      <c r="WM34" s="73"/>
      <c r="WN34" s="73"/>
      <c r="WO34" s="73"/>
      <c r="WP34" s="73"/>
      <c r="WQ34" s="73"/>
      <c r="WR34" s="73"/>
      <c r="WS34" s="73"/>
      <c r="WT34" s="73"/>
      <c r="WU34" s="73"/>
      <c r="WV34" s="73"/>
      <c r="WW34" s="73"/>
      <c r="WX34" s="73"/>
      <c r="WY34" s="73"/>
      <c r="WZ34" s="73"/>
      <c r="XA34" s="73"/>
      <c r="XB34" s="73"/>
      <c r="XC34" s="73"/>
      <c r="XD34" s="73"/>
      <c r="XE34" s="73"/>
      <c r="XF34" s="73"/>
      <c r="XG34" s="73"/>
      <c r="XH34" s="73"/>
      <c r="XI34" s="73"/>
      <c r="XJ34" s="73"/>
      <c r="XK34" s="73"/>
      <c r="XL34" s="73"/>
      <c r="XM34" s="73"/>
      <c r="XN34" s="73"/>
      <c r="XO34" s="73"/>
      <c r="XP34" s="73"/>
      <c r="XQ34" s="73"/>
      <c r="XR34" s="73"/>
      <c r="XS34" s="73"/>
      <c r="XT34" s="73"/>
      <c r="XU34" s="73"/>
      <c r="XV34" s="73"/>
      <c r="XW34" s="73"/>
      <c r="XX34" s="73"/>
      <c r="XY34" s="73"/>
      <c r="XZ34" s="73"/>
      <c r="YA34" s="73"/>
      <c r="YB34" s="73"/>
      <c r="YC34" s="73"/>
      <c r="YD34" s="73"/>
      <c r="YE34" s="73"/>
      <c r="YF34" s="73"/>
      <c r="YG34" s="73"/>
      <c r="YH34" s="73"/>
      <c r="YI34" s="73"/>
      <c r="YJ34" s="73"/>
      <c r="YK34" s="73"/>
      <c r="YL34" s="73"/>
      <c r="YM34" s="73"/>
      <c r="YN34" s="73"/>
      <c r="YO34" s="73"/>
      <c r="YP34" s="73"/>
      <c r="YQ34" s="73"/>
      <c r="YR34" s="73"/>
      <c r="YS34" s="73"/>
      <c r="YT34" s="73"/>
      <c r="YU34" s="73"/>
      <c r="YV34" s="73"/>
      <c r="YW34" s="73"/>
      <c r="YX34" s="73"/>
      <c r="YY34" s="73"/>
      <c r="YZ34" s="73"/>
      <c r="ZA34" s="73"/>
      <c r="ZB34" s="73"/>
      <c r="ZC34" s="73"/>
      <c r="ZD34" s="73"/>
      <c r="ZE34" s="73"/>
      <c r="ZF34" s="73"/>
      <c r="ZG34" s="73"/>
      <c r="ZH34" s="73"/>
      <c r="ZI34" s="73"/>
      <c r="ZJ34" s="73"/>
      <c r="ZK34" s="73"/>
      <c r="ZL34" s="73"/>
      <c r="ZM34" s="73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74" customFormat="1" ht="102" x14ac:dyDescent="0.25">
      <c r="B35" s="95">
        <v>25</v>
      </c>
      <c r="C35" s="95" t="s">
        <v>74</v>
      </c>
      <c r="D35" s="96" t="s">
        <v>268</v>
      </c>
      <c r="E35" s="97" t="s">
        <v>241</v>
      </c>
      <c r="F35" s="97" t="s">
        <v>269</v>
      </c>
      <c r="G35" s="110" t="s">
        <v>243</v>
      </c>
      <c r="H35" s="111">
        <v>4.2</v>
      </c>
      <c r="I35" s="99" t="s">
        <v>270</v>
      </c>
      <c r="J35" s="100">
        <v>75</v>
      </c>
      <c r="K35" s="100">
        <f>H35*J35</f>
        <v>315</v>
      </c>
      <c r="L35" s="101" t="s">
        <v>271</v>
      </c>
      <c r="TN35" s="73"/>
      <c r="TO35" s="73"/>
      <c r="TP35" s="73"/>
      <c r="TQ35" s="73"/>
      <c r="TR35" s="73"/>
      <c r="TS35" s="73"/>
      <c r="TT35" s="73"/>
      <c r="TU35" s="73"/>
      <c r="TV35" s="73"/>
      <c r="TW35" s="73"/>
      <c r="TX35" s="73"/>
      <c r="TY35" s="73"/>
      <c r="TZ35" s="73"/>
      <c r="UA35" s="73"/>
      <c r="UB35" s="73"/>
      <c r="UC35" s="73"/>
      <c r="UD35" s="73"/>
      <c r="UE35" s="73"/>
      <c r="UF35" s="73"/>
      <c r="UG35" s="73"/>
      <c r="UH35" s="73"/>
      <c r="UI35" s="73"/>
      <c r="UJ35" s="73"/>
      <c r="UK35" s="73"/>
      <c r="UL35" s="73"/>
      <c r="UM35" s="73"/>
      <c r="UN35" s="73"/>
      <c r="UO35" s="73"/>
      <c r="UP35" s="73"/>
      <c r="UQ35" s="73"/>
      <c r="UR35" s="73"/>
      <c r="US35" s="73"/>
      <c r="UT35" s="73"/>
      <c r="UU35" s="73"/>
      <c r="UV35" s="73"/>
      <c r="UW35" s="73"/>
      <c r="UX35" s="73"/>
      <c r="UY35" s="73"/>
      <c r="UZ35" s="73"/>
      <c r="VA35" s="73"/>
      <c r="VB35" s="73"/>
      <c r="VC35" s="73"/>
      <c r="VD35" s="73"/>
      <c r="VE35" s="73"/>
      <c r="VF35" s="73"/>
      <c r="VG35" s="73"/>
      <c r="VH35" s="73"/>
      <c r="VI35" s="73"/>
      <c r="VJ35" s="73"/>
      <c r="VK35" s="73"/>
      <c r="VL35" s="73"/>
      <c r="VM35" s="73"/>
      <c r="VN35" s="73"/>
      <c r="VO35" s="73"/>
      <c r="VP35" s="73"/>
      <c r="VQ35" s="73"/>
      <c r="VR35" s="73"/>
      <c r="VS35" s="73"/>
      <c r="VT35" s="73"/>
      <c r="VU35" s="73"/>
      <c r="VV35" s="73"/>
      <c r="VW35" s="73"/>
      <c r="VX35" s="73"/>
      <c r="VY35" s="73"/>
      <c r="VZ35" s="73"/>
      <c r="WA35" s="73"/>
      <c r="WB35" s="73"/>
      <c r="WC35" s="73"/>
      <c r="WD35" s="73"/>
      <c r="WE35" s="73"/>
      <c r="WF35" s="73"/>
      <c r="WG35" s="73"/>
      <c r="WH35" s="73"/>
      <c r="WI35" s="73"/>
      <c r="WJ35" s="73"/>
      <c r="WK35" s="73"/>
      <c r="WL35" s="73"/>
      <c r="WM35" s="73"/>
      <c r="WN35" s="73"/>
      <c r="WO35" s="73"/>
      <c r="WP35" s="73"/>
      <c r="WQ35" s="73"/>
      <c r="WR35" s="73"/>
      <c r="WS35" s="73"/>
      <c r="WT35" s="73"/>
      <c r="WU35" s="73"/>
      <c r="WV35" s="73"/>
      <c r="WW35" s="73"/>
      <c r="WX35" s="73"/>
      <c r="WY35" s="73"/>
      <c r="WZ35" s="73"/>
      <c r="XA35" s="73"/>
      <c r="XB35" s="73"/>
      <c r="XC35" s="73"/>
      <c r="XD35" s="73"/>
      <c r="XE35" s="73"/>
      <c r="XF35" s="73"/>
      <c r="XG35" s="73"/>
      <c r="XH35" s="73"/>
      <c r="XI35" s="73"/>
      <c r="XJ35" s="73"/>
      <c r="XK35" s="73"/>
      <c r="XL35" s="73"/>
      <c r="XM35" s="73"/>
      <c r="XN35" s="73"/>
      <c r="XO35" s="73"/>
      <c r="XP35" s="73"/>
      <c r="XQ35" s="73"/>
      <c r="XR35" s="73"/>
      <c r="XS35" s="73"/>
      <c r="XT35" s="73"/>
      <c r="XU35" s="73"/>
      <c r="XV35" s="73"/>
      <c r="XW35" s="73"/>
      <c r="XX35" s="73"/>
      <c r="XY35" s="73"/>
      <c r="XZ35" s="73"/>
      <c r="YA35" s="73"/>
      <c r="YB35" s="73"/>
      <c r="YC35" s="73"/>
      <c r="YD35" s="73"/>
      <c r="YE35" s="73"/>
      <c r="YF35" s="73"/>
      <c r="YG35" s="73"/>
      <c r="YH35" s="73"/>
      <c r="YI35" s="73"/>
      <c r="YJ35" s="73"/>
      <c r="YK35" s="73"/>
      <c r="YL35" s="73"/>
      <c r="YM35" s="73"/>
      <c r="YN35" s="73"/>
      <c r="YO35" s="73"/>
      <c r="YP35" s="73"/>
      <c r="YQ35" s="73"/>
      <c r="YR35" s="73"/>
      <c r="YS35" s="73"/>
      <c r="YT35" s="73"/>
      <c r="YU35" s="73"/>
      <c r="YV35" s="73"/>
      <c r="YW35" s="73"/>
      <c r="YX35" s="73"/>
      <c r="YY35" s="73"/>
      <c r="YZ35" s="73"/>
      <c r="ZA35" s="73"/>
      <c r="ZB35" s="73"/>
      <c r="ZC35" s="73"/>
      <c r="ZD35" s="73"/>
      <c r="ZE35" s="73"/>
      <c r="ZF35" s="73"/>
      <c r="ZG35" s="73"/>
      <c r="ZH35" s="73"/>
      <c r="ZI35" s="73"/>
      <c r="ZJ35" s="73"/>
      <c r="ZK35" s="73"/>
      <c r="ZL35" s="73"/>
      <c r="ZM35" s="73"/>
    </row>
    <row r="36" spans="1:1024" ht="25.5" x14ac:dyDescent="0.25">
      <c r="A36" s="74"/>
      <c r="B36" s="95">
        <v>26</v>
      </c>
      <c r="C36" s="95" t="s">
        <v>74</v>
      </c>
      <c r="D36" s="96" t="s">
        <v>272</v>
      </c>
      <c r="E36" s="97" t="s">
        <v>241</v>
      </c>
      <c r="F36" s="97" t="s">
        <v>242</v>
      </c>
      <c r="G36" s="97" t="s">
        <v>243</v>
      </c>
      <c r="H36" s="98">
        <v>7.65</v>
      </c>
      <c r="I36" s="99" t="s">
        <v>273</v>
      </c>
      <c r="J36" s="100">
        <v>95</v>
      </c>
      <c r="K36" s="100">
        <f>H36*J36</f>
        <v>726.75</v>
      </c>
      <c r="L36" s="110" t="s">
        <v>274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 s="73"/>
      <c r="TO36" s="73"/>
      <c r="TP36" s="73"/>
      <c r="TQ36" s="73"/>
      <c r="TR36" s="73"/>
      <c r="TS36" s="73"/>
      <c r="TT36" s="73"/>
      <c r="TU36" s="73"/>
      <c r="TV36" s="73"/>
      <c r="TW36" s="73"/>
      <c r="TX36" s="73"/>
      <c r="TY36" s="73"/>
      <c r="TZ36" s="73"/>
      <c r="UA36" s="73"/>
      <c r="UB36" s="73"/>
      <c r="UC36" s="73"/>
      <c r="UD36" s="73"/>
      <c r="UE36" s="73"/>
      <c r="UF36" s="73"/>
      <c r="UG36" s="73"/>
      <c r="UH36" s="73"/>
      <c r="UI36" s="73"/>
      <c r="UJ36" s="73"/>
      <c r="UK36" s="73"/>
      <c r="UL36" s="73"/>
      <c r="UM36" s="73"/>
      <c r="UN36" s="73"/>
      <c r="UO36" s="73"/>
      <c r="UP36" s="73"/>
      <c r="UQ36" s="73"/>
      <c r="UR36" s="73"/>
      <c r="US36" s="73"/>
      <c r="UT36" s="73"/>
      <c r="UU36" s="73"/>
      <c r="UV36" s="73"/>
      <c r="UW36" s="73"/>
      <c r="UX36" s="73"/>
      <c r="UY36" s="73"/>
      <c r="UZ36" s="73"/>
      <c r="VA36" s="73"/>
      <c r="VB36" s="73"/>
      <c r="VC36" s="73"/>
      <c r="VD36" s="73"/>
      <c r="VE36" s="73"/>
      <c r="VF36" s="73"/>
      <c r="VG36" s="73"/>
      <c r="VH36" s="73"/>
      <c r="VI36" s="73"/>
      <c r="VJ36" s="73"/>
      <c r="VK36" s="73"/>
      <c r="VL36" s="73"/>
      <c r="VM36" s="73"/>
      <c r="VN36" s="73"/>
      <c r="VO36" s="73"/>
      <c r="VP36" s="73"/>
      <c r="VQ36" s="73"/>
      <c r="VR36" s="73"/>
      <c r="VS36" s="73"/>
      <c r="VT36" s="73"/>
      <c r="VU36" s="73"/>
      <c r="VV36" s="73"/>
      <c r="VW36" s="73"/>
      <c r="VX36" s="73"/>
      <c r="VY36" s="73"/>
      <c r="VZ36" s="73"/>
      <c r="WA36" s="73"/>
      <c r="WB36" s="73"/>
      <c r="WC36" s="73"/>
      <c r="WD36" s="73"/>
      <c r="WE36" s="73"/>
      <c r="WF36" s="73"/>
      <c r="WG36" s="73"/>
      <c r="WH36" s="73"/>
      <c r="WI36" s="73"/>
      <c r="WJ36" s="73"/>
      <c r="WK36" s="73"/>
      <c r="WL36" s="73"/>
      <c r="WM36" s="73"/>
      <c r="WN36" s="73"/>
      <c r="WO36" s="73"/>
      <c r="WP36" s="73"/>
      <c r="WQ36" s="73"/>
      <c r="WR36" s="73"/>
      <c r="WS36" s="73"/>
      <c r="WT36" s="73"/>
      <c r="WU36" s="73"/>
      <c r="WV36" s="73"/>
      <c r="WW36" s="73"/>
      <c r="WX36" s="73"/>
      <c r="WY36" s="73"/>
      <c r="WZ36" s="73"/>
      <c r="XA36" s="73"/>
      <c r="XB36" s="73"/>
      <c r="XC36" s="73"/>
      <c r="XD36" s="73"/>
      <c r="XE36" s="73"/>
      <c r="XF36" s="73"/>
      <c r="XG36" s="73"/>
      <c r="XH36" s="73"/>
      <c r="XI36" s="73"/>
      <c r="XJ36" s="73"/>
      <c r="XK36" s="73"/>
      <c r="XL36" s="73"/>
      <c r="XM36" s="73"/>
      <c r="XN36" s="73"/>
      <c r="XO36" s="73"/>
      <c r="XP36" s="73"/>
      <c r="XQ36" s="73"/>
      <c r="XR36" s="73"/>
      <c r="XS36" s="73"/>
      <c r="XT36" s="73"/>
      <c r="XU36" s="73"/>
      <c r="XV36" s="73"/>
      <c r="XW36" s="73"/>
      <c r="XX36" s="73"/>
      <c r="XY36" s="73"/>
      <c r="XZ36" s="73"/>
      <c r="YA36" s="73"/>
      <c r="YB36" s="73"/>
      <c r="YC36" s="73"/>
      <c r="YD36" s="73"/>
      <c r="YE36" s="73"/>
      <c r="YF36" s="73"/>
      <c r="YG36" s="73"/>
      <c r="YH36" s="73"/>
      <c r="YI36" s="73"/>
      <c r="YJ36" s="73"/>
      <c r="YK36" s="73"/>
      <c r="YL36" s="73"/>
      <c r="YM36" s="73"/>
      <c r="YN36" s="73"/>
      <c r="YO36" s="73"/>
      <c r="YP36" s="73"/>
      <c r="YQ36" s="73"/>
      <c r="YR36" s="73"/>
      <c r="YS36" s="73"/>
      <c r="YT36" s="73"/>
      <c r="YU36" s="73"/>
      <c r="YV36" s="73"/>
      <c r="YW36" s="73"/>
      <c r="YX36" s="73"/>
      <c r="YY36" s="73"/>
      <c r="YZ36" s="73"/>
      <c r="ZA36" s="73"/>
      <c r="ZB36" s="73"/>
      <c r="ZC36" s="73"/>
      <c r="ZD36" s="73"/>
      <c r="ZE36" s="73"/>
      <c r="ZF36" s="73"/>
      <c r="ZG36" s="73"/>
      <c r="ZH36" s="73"/>
      <c r="ZI36" s="73"/>
      <c r="ZJ36" s="73"/>
      <c r="ZK36" s="73"/>
      <c r="ZL36" s="73"/>
      <c r="ZM36" s="73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5">
      <c r="A37" s="74"/>
      <c r="B37" s="95">
        <v>27</v>
      </c>
      <c r="C37" s="95"/>
      <c r="D37" s="97" t="s">
        <v>272</v>
      </c>
      <c r="E37" s="97" t="s">
        <v>246</v>
      </c>
      <c r="F37" s="97"/>
      <c r="G37" s="97" t="s">
        <v>243</v>
      </c>
      <c r="H37" s="105">
        <f>2*3.25*5.34-(2.26*2.2)-(2.25*2.2*3)-1*1.2</f>
        <v>13.687999999999999</v>
      </c>
      <c r="I37" s="106" t="s">
        <v>247</v>
      </c>
      <c r="J37" s="103">
        <f>J12</f>
        <v>1.5</v>
      </c>
      <c r="K37" s="100">
        <f>H37*J37</f>
        <v>20.531999999999996</v>
      </c>
      <c r="L37" s="109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 s="73"/>
      <c r="TO37" s="73"/>
      <c r="TP37" s="73"/>
      <c r="TQ37" s="73"/>
      <c r="TR37" s="73"/>
      <c r="TS37" s="73"/>
      <c r="TT37" s="73"/>
      <c r="TU37" s="73"/>
      <c r="TV37" s="73"/>
      <c r="TW37" s="73"/>
      <c r="TX37" s="73"/>
      <c r="TY37" s="73"/>
      <c r="TZ37" s="73"/>
      <c r="UA37" s="73"/>
      <c r="UB37" s="73"/>
      <c r="UC37" s="73"/>
      <c r="UD37" s="73"/>
      <c r="UE37" s="73"/>
      <c r="UF37" s="73"/>
      <c r="UG37" s="73"/>
      <c r="UH37" s="73"/>
      <c r="UI37" s="73"/>
      <c r="UJ37" s="73"/>
      <c r="UK37" s="73"/>
      <c r="UL37" s="73"/>
      <c r="UM37" s="73"/>
      <c r="UN37" s="73"/>
      <c r="UO37" s="73"/>
      <c r="UP37" s="73"/>
      <c r="UQ37" s="73"/>
      <c r="UR37" s="73"/>
      <c r="US37" s="73"/>
      <c r="UT37" s="73"/>
      <c r="UU37" s="73"/>
      <c r="UV37" s="73"/>
      <c r="UW37" s="73"/>
      <c r="UX37" s="73"/>
      <c r="UY37" s="73"/>
      <c r="UZ37" s="73"/>
      <c r="VA37" s="73"/>
      <c r="VB37" s="73"/>
      <c r="VC37" s="73"/>
      <c r="VD37" s="73"/>
      <c r="VE37" s="73"/>
      <c r="VF37" s="73"/>
      <c r="VG37" s="73"/>
      <c r="VH37" s="73"/>
      <c r="VI37" s="73"/>
      <c r="VJ37" s="73"/>
      <c r="VK37" s="73"/>
      <c r="VL37" s="73"/>
      <c r="VM37" s="73"/>
      <c r="VN37" s="73"/>
      <c r="VO37" s="73"/>
      <c r="VP37" s="73"/>
      <c r="VQ37" s="73"/>
      <c r="VR37" s="73"/>
      <c r="VS37" s="73"/>
      <c r="VT37" s="73"/>
      <c r="VU37" s="73"/>
      <c r="VV37" s="73"/>
      <c r="VW37" s="73"/>
      <c r="VX37" s="73"/>
      <c r="VY37" s="73"/>
      <c r="VZ37" s="73"/>
      <c r="WA37" s="73"/>
      <c r="WB37" s="73"/>
      <c r="WC37" s="73"/>
      <c r="WD37" s="73"/>
      <c r="WE37" s="73"/>
      <c r="WF37" s="73"/>
      <c r="WG37" s="73"/>
      <c r="WH37" s="73"/>
      <c r="WI37" s="73"/>
      <c r="WJ37" s="73"/>
      <c r="WK37" s="73"/>
      <c r="WL37" s="73"/>
      <c r="WM37" s="73"/>
      <c r="WN37" s="73"/>
      <c r="WO37" s="73"/>
      <c r="WP37" s="73"/>
      <c r="WQ37" s="73"/>
      <c r="WR37" s="73"/>
      <c r="WS37" s="73"/>
      <c r="WT37" s="73"/>
      <c r="WU37" s="73"/>
      <c r="WV37" s="73"/>
      <c r="WW37" s="73"/>
      <c r="WX37" s="73"/>
      <c r="WY37" s="73"/>
      <c r="WZ37" s="73"/>
      <c r="XA37" s="73"/>
      <c r="XB37" s="73"/>
      <c r="XC37" s="73"/>
      <c r="XD37" s="73"/>
      <c r="XE37" s="73"/>
      <c r="XF37" s="73"/>
      <c r="XG37" s="73"/>
      <c r="XH37" s="73"/>
      <c r="XI37" s="73"/>
      <c r="XJ37" s="73"/>
      <c r="XK37" s="73"/>
      <c r="XL37" s="73"/>
      <c r="XM37" s="73"/>
      <c r="XN37" s="73"/>
      <c r="XO37" s="73"/>
      <c r="XP37" s="73"/>
      <c r="XQ37" s="73"/>
      <c r="XR37" s="73"/>
      <c r="XS37" s="73"/>
      <c r="XT37" s="73"/>
      <c r="XU37" s="73"/>
      <c r="XV37" s="73"/>
      <c r="XW37" s="73"/>
      <c r="XX37" s="73"/>
      <c r="XY37" s="73"/>
      <c r="XZ37" s="73"/>
      <c r="YA37" s="73"/>
      <c r="YB37" s="73"/>
      <c r="YC37" s="73"/>
      <c r="YD37" s="73"/>
      <c r="YE37" s="73"/>
      <c r="YF37" s="73"/>
      <c r="YG37" s="73"/>
      <c r="YH37" s="73"/>
      <c r="YI37" s="73"/>
      <c r="YJ37" s="73"/>
      <c r="YK37" s="73"/>
      <c r="YL37" s="73"/>
      <c r="YM37" s="73"/>
      <c r="YN37" s="73"/>
      <c r="YO37" s="73"/>
      <c r="YP37" s="73"/>
      <c r="YQ37" s="73"/>
      <c r="YR37" s="73"/>
      <c r="YS37" s="73"/>
      <c r="YT37" s="73"/>
      <c r="YU37" s="73"/>
      <c r="YV37" s="73"/>
      <c r="YW37" s="73"/>
      <c r="YX37" s="73"/>
      <c r="YY37" s="73"/>
      <c r="YZ37" s="73"/>
      <c r="ZA37" s="73"/>
      <c r="ZB37" s="73"/>
      <c r="ZC37" s="73"/>
      <c r="ZD37" s="73"/>
      <c r="ZE37" s="73"/>
      <c r="ZF37" s="73"/>
      <c r="ZG37" s="73"/>
      <c r="ZH37" s="73"/>
      <c r="ZI37" s="73"/>
      <c r="ZJ37" s="73"/>
      <c r="ZK37" s="73"/>
      <c r="ZL37" s="73"/>
      <c r="ZM37" s="73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5">
      <c r="A38" s="74"/>
      <c r="B38" s="95">
        <v>28</v>
      </c>
      <c r="C38" s="95"/>
      <c r="D38" s="97" t="s">
        <v>272</v>
      </c>
      <c r="E38" s="97" t="s">
        <v>248</v>
      </c>
      <c r="F38" s="97"/>
      <c r="G38" s="97" t="s">
        <v>243</v>
      </c>
      <c r="H38" s="105">
        <f>H36</f>
        <v>7.65</v>
      </c>
      <c r="I38" s="106" t="s">
        <v>247</v>
      </c>
      <c r="J38" s="103">
        <f>J12</f>
        <v>1.5</v>
      </c>
      <c r="K38" s="100">
        <f>H38*J38</f>
        <v>11.475000000000001</v>
      </c>
      <c r="L38" s="97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 s="73"/>
      <c r="TO38" s="73"/>
      <c r="TP38" s="73"/>
      <c r="TQ38" s="73"/>
      <c r="TR38" s="73"/>
      <c r="TS38" s="73"/>
      <c r="TT38" s="73"/>
      <c r="TU38" s="73"/>
      <c r="TV38" s="73"/>
      <c r="TW38" s="73"/>
      <c r="TX38" s="73"/>
      <c r="TY38" s="73"/>
      <c r="TZ38" s="73"/>
      <c r="UA38" s="73"/>
      <c r="UB38" s="73"/>
      <c r="UC38" s="73"/>
      <c r="UD38" s="73"/>
      <c r="UE38" s="73"/>
      <c r="UF38" s="73"/>
      <c r="UG38" s="73"/>
      <c r="UH38" s="73"/>
      <c r="UI38" s="73"/>
      <c r="UJ38" s="73"/>
      <c r="UK38" s="73"/>
      <c r="UL38" s="73"/>
      <c r="UM38" s="73"/>
      <c r="UN38" s="73"/>
      <c r="UO38" s="73"/>
      <c r="UP38" s="73"/>
      <c r="UQ38" s="73"/>
      <c r="UR38" s="73"/>
      <c r="US38" s="73"/>
      <c r="UT38" s="73"/>
      <c r="UU38" s="73"/>
      <c r="UV38" s="73"/>
      <c r="UW38" s="73"/>
      <c r="UX38" s="73"/>
      <c r="UY38" s="73"/>
      <c r="UZ38" s="73"/>
      <c r="VA38" s="73"/>
      <c r="VB38" s="73"/>
      <c r="VC38" s="73"/>
      <c r="VD38" s="73"/>
      <c r="VE38" s="73"/>
      <c r="VF38" s="73"/>
      <c r="VG38" s="73"/>
      <c r="VH38" s="73"/>
      <c r="VI38" s="73"/>
      <c r="VJ38" s="73"/>
      <c r="VK38" s="73"/>
      <c r="VL38" s="73"/>
      <c r="VM38" s="73"/>
      <c r="VN38" s="73"/>
      <c r="VO38" s="73"/>
      <c r="VP38" s="73"/>
      <c r="VQ38" s="73"/>
      <c r="VR38" s="73"/>
      <c r="VS38" s="73"/>
      <c r="VT38" s="73"/>
      <c r="VU38" s="73"/>
      <c r="VV38" s="73"/>
      <c r="VW38" s="73"/>
      <c r="VX38" s="73"/>
      <c r="VY38" s="73"/>
      <c r="VZ38" s="73"/>
      <c r="WA38" s="73"/>
      <c r="WB38" s="73"/>
      <c r="WC38" s="73"/>
      <c r="WD38" s="73"/>
      <c r="WE38" s="73"/>
      <c r="WF38" s="73"/>
      <c r="WG38" s="73"/>
      <c r="WH38" s="73"/>
      <c r="WI38" s="73"/>
      <c r="WJ38" s="73"/>
      <c r="WK38" s="73"/>
      <c r="WL38" s="73"/>
      <c r="WM38" s="73"/>
      <c r="WN38" s="73"/>
      <c r="WO38" s="73"/>
      <c r="WP38" s="73"/>
      <c r="WQ38" s="73"/>
      <c r="WR38" s="73"/>
      <c r="WS38" s="73"/>
      <c r="WT38" s="73"/>
      <c r="WU38" s="73"/>
      <c r="WV38" s="73"/>
      <c r="WW38" s="73"/>
      <c r="WX38" s="73"/>
      <c r="WY38" s="73"/>
      <c r="WZ38" s="73"/>
      <c r="XA38" s="73"/>
      <c r="XB38" s="73"/>
      <c r="XC38" s="73"/>
      <c r="XD38" s="73"/>
      <c r="XE38" s="73"/>
      <c r="XF38" s="73"/>
      <c r="XG38" s="73"/>
      <c r="XH38" s="73"/>
      <c r="XI38" s="73"/>
      <c r="XJ38" s="73"/>
      <c r="XK38" s="73"/>
      <c r="XL38" s="73"/>
      <c r="XM38" s="73"/>
      <c r="XN38" s="73"/>
      <c r="XO38" s="73"/>
      <c r="XP38" s="73"/>
      <c r="XQ38" s="73"/>
      <c r="XR38" s="73"/>
      <c r="XS38" s="73"/>
      <c r="XT38" s="73"/>
      <c r="XU38" s="73"/>
      <c r="XV38" s="73"/>
      <c r="XW38" s="73"/>
      <c r="XX38" s="73"/>
      <c r="XY38" s="73"/>
      <c r="XZ38" s="73"/>
      <c r="YA38" s="73"/>
      <c r="YB38" s="73"/>
      <c r="YC38" s="73"/>
      <c r="YD38" s="73"/>
      <c r="YE38" s="73"/>
      <c r="YF38" s="73"/>
      <c r="YG38" s="73"/>
      <c r="YH38" s="73"/>
      <c r="YI38" s="73"/>
      <c r="YJ38" s="73"/>
      <c r="YK38" s="73"/>
      <c r="YL38" s="73"/>
      <c r="YM38" s="73"/>
      <c r="YN38" s="73"/>
      <c r="YO38" s="73"/>
      <c r="YP38" s="73"/>
      <c r="YQ38" s="73"/>
      <c r="YR38" s="73"/>
      <c r="YS38" s="73"/>
      <c r="YT38" s="73"/>
      <c r="YU38" s="73"/>
      <c r="YV38" s="73"/>
      <c r="YW38" s="73"/>
      <c r="YX38" s="73"/>
      <c r="YY38" s="73"/>
      <c r="YZ38" s="73"/>
      <c r="ZA38" s="73"/>
      <c r="ZB38" s="73"/>
      <c r="ZC38" s="73"/>
      <c r="ZD38" s="73"/>
      <c r="ZE38" s="73"/>
      <c r="ZF38" s="73"/>
      <c r="ZG38" s="73"/>
      <c r="ZH38" s="73"/>
      <c r="ZI38" s="73"/>
      <c r="ZJ38" s="73"/>
      <c r="ZK38" s="73"/>
      <c r="ZL38" s="73"/>
      <c r="ZM38" s="73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38.25" x14ac:dyDescent="0.25">
      <c r="A39" s="74"/>
      <c r="B39" s="95">
        <v>29</v>
      </c>
      <c r="C39" s="95" t="s">
        <v>74</v>
      </c>
      <c r="D39" s="96" t="s">
        <v>275</v>
      </c>
      <c r="E39" s="97" t="s">
        <v>241</v>
      </c>
      <c r="F39" s="97" t="s">
        <v>242</v>
      </c>
      <c r="G39" s="110" t="s">
        <v>243</v>
      </c>
      <c r="H39" s="111">
        <v>28.78</v>
      </c>
      <c r="I39" s="99" t="s">
        <v>276</v>
      </c>
      <c r="J39" s="107">
        <v>95</v>
      </c>
      <c r="K39" s="100">
        <f>H39*J39</f>
        <v>2734.1</v>
      </c>
      <c r="L39" s="101" t="s">
        <v>277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 s="73"/>
      <c r="TO39" s="73"/>
      <c r="TP39" s="73"/>
      <c r="TQ39" s="73"/>
      <c r="TR39" s="73"/>
      <c r="TS39" s="73"/>
      <c r="TT39" s="73"/>
      <c r="TU39" s="73"/>
      <c r="TV39" s="73"/>
      <c r="TW39" s="73"/>
      <c r="TX39" s="73"/>
      <c r="TY39" s="73"/>
      <c r="TZ39" s="73"/>
      <c r="UA39" s="73"/>
      <c r="UB39" s="73"/>
      <c r="UC39" s="73"/>
      <c r="UD39" s="73"/>
      <c r="UE39" s="73"/>
      <c r="UF39" s="73"/>
      <c r="UG39" s="73"/>
      <c r="UH39" s="73"/>
      <c r="UI39" s="73"/>
      <c r="UJ39" s="73"/>
      <c r="UK39" s="73"/>
      <c r="UL39" s="73"/>
      <c r="UM39" s="73"/>
      <c r="UN39" s="73"/>
      <c r="UO39" s="73"/>
      <c r="UP39" s="73"/>
      <c r="UQ39" s="73"/>
      <c r="UR39" s="73"/>
      <c r="US39" s="73"/>
      <c r="UT39" s="73"/>
      <c r="UU39" s="73"/>
      <c r="UV39" s="73"/>
      <c r="UW39" s="73"/>
      <c r="UX39" s="73"/>
      <c r="UY39" s="73"/>
      <c r="UZ39" s="73"/>
      <c r="VA39" s="73"/>
      <c r="VB39" s="73"/>
      <c r="VC39" s="73"/>
      <c r="VD39" s="73"/>
      <c r="VE39" s="73"/>
      <c r="VF39" s="73"/>
      <c r="VG39" s="73"/>
      <c r="VH39" s="73"/>
      <c r="VI39" s="73"/>
      <c r="VJ39" s="73"/>
      <c r="VK39" s="73"/>
      <c r="VL39" s="73"/>
      <c r="VM39" s="73"/>
      <c r="VN39" s="73"/>
      <c r="VO39" s="73"/>
      <c r="VP39" s="73"/>
      <c r="VQ39" s="73"/>
      <c r="VR39" s="73"/>
      <c r="VS39" s="73"/>
      <c r="VT39" s="73"/>
      <c r="VU39" s="73"/>
      <c r="VV39" s="73"/>
      <c r="VW39" s="73"/>
      <c r="VX39" s="73"/>
      <c r="VY39" s="73"/>
      <c r="VZ39" s="73"/>
      <c r="WA39" s="73"/>
      <c r="WB39" s="73"/>
      <c r="WC39" s="73"/>
      <c r="WD39" s="73"/>
      <c r="WE39" s="73"/>
      <c r="WF39" s="73"/>
      <c r="WG39" s="73"/>
      <c r="WH39" s="73"/>
      <c r="WI39" s="73"/>
      <c r="WJ39" s="73"/>
      <c r="WK39" s="73"/>
      <c r="WL39" s="73"/>
      <c r="WM39" s="73"/>
      <c r="WN39" s="73"/>
      <c r="WO39" s="73"/>
      <c r="WP39" s="73"/>
      <c r="WQ39" s="73"/>
      <c r="WR39" s="73"/>
      <c r="WS39" s="73"/>
      <c r="WT39" s="73"/>
      <c r="WU39" s="73"/>
      <c r="WV39" s="73"/>
      <c r="WW39" s="73"/>
      <c r="WX39" s="73"/>
      <c r="WY39" s="73"/>
      <c r="WZ39" s="73"/>
      <c r="XA39" s="73"/>
      <c r="XB39" s="73"/>
      <c r="XC39" s="73"/>
      <c r="XD39" s="73"/>
      <c r="XE39" s="73"/>
      <c r="XF39" s="73"/>
      <c r="XG39" s="73"/>
      <c r="XH39" s="73"/>
      <c r="XI39" s="73"/>
      <c r="XJ39" s="73"/>
      <c r="XK39" s="73"/>
      <c r="XL39" s="73"/>
      <c r="XM39" s="73"/>
      <c r="XN39" s="73"/>
      <c r="XO39" s="73"/>
      <c r="XP39" s="73"/>
      <c r="XQ39" s="73"/>
      <c r="XR39" s="73"/>
      <c r="XS39" s="73"/>
      <c r="XT39" s="73"/>
      <c r="XU39" s="73"/>
      <c r="XV39" s="73"/>
      <c r="XW39" s="73"/>
      <c r="XX39" s="73"/>
      <c r="XY39" s="73"/>
      <c r="XZ39" s="73"/>
      <c r="YA39" s="73"/>
      <c r="YB39" s="73"/>
      <c r="YC39" s="73"/>
      <c r="YD39" s="73"/>
      <c r="YE39" s="73"/>
      <c r="YF39" s="73"/>
      <c r="YG39" s="73"/>
      <c r="YH39" s="73"/>
      <c r="YI39" s="73"/>
      <c r="YJ39" s="73"/>
      <c r="YK39" s="73"/>
      <c r="YL39" s="73"/>
      <c r="YM39" s="73"/>
      <c r="YN39" s="73"/>
      <c r="YO39" s="73"/>
      <c r="YP39" s="73"/>
      <c r="YQ39" s="73"/>
      <c r="YR39" s="73"/>
      <c r="YS39" s="73"/>
      <c r="YT39" s="73"/>
      <c r="YU39" s="73"/>
      <c r="YV39" s="73"/>
      <c r="YW39" s="73"/>
      <c r="YX39" s="73"/>
      <c r="YY39" s="73"/>
      <c r="YZ39" s="73"/>
      <c r="ZA39" s="73"/>
      <c r="ZB39" s="73"/>
      <c r="ZC39" s="73"/>
      <c r="ZD39" s="73"/>
      <c r="ZE39" s="73"/>
      <c r="ZF39" s="73"/>
      <c r="ZG39" s="73"/>
      <c r="ZH39" s="73"/>
      <c r="ZI39" s="73"/>
      <c r="ZJ39" s="73"/>
      <c r="ZK39" s="73"/>
      <c r="ZL39" s="73"/>
      <c r="ZM39" s="73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5">
      <c r="A40"/>
      <c r="B40" s="95">
        <v>30</v>
      </c>
      <c r="C40" s="95"/>
      <c r="D40" s="112" t="s">
        <v>278</v>
      </c>
      <c r="E40" s="108" t="s">
        <v>262</v>
      </c>
      <c r="F40" s="97"/>
      <c r="G40" s="97" t="s">
        <v>243</v>
      </c>
      <c r="H40" s="98">
        <v>19.84</v>
      </c>
      <c r="I40" s="101" t="s">
        <v>263</v>
      </c>
      <c r="J40" s="103"/>
      <c r="K40" s="100"/>
      <c r="L40" s="109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 s="73"/>
      <c r="TO40" s="73"/>
      <c r="TP40" s="73"/>
      <c r="TQ40" s="73"/>
      <c r="TR40" s="73"/>
      <c r="TS40" s="73"/>
      <c r="TT40" s="73"/>
      <c r="TU40" s="73"/>
      <c r="TV40" s="73"/>
      <c r="TW40" s="73"/>
      <c r="TX40" s="73"/>
      <c r="TY40" s="73"/>
      <c r="TZ40" s="73"/>
      <c r="UA40" s="73"/>
      <c r="UB40" s="73"/>
      <c r="UC40" s="73"/>
      <c r="UD40" s="73"/>
      <c r="UE40" s="73"/>
      <c r="UF40" s="73"/>
      <c r="UG40" s="73"/>
      <c r="UH40" s="73"/>
      <c r="UI40" s="73"/>
      <c r="UJ40" s="73"/>
      <c r="UK40" s="73"/>
      <c r="UL40" s="73"/>
      <c r="UM40" s="73"/>
      <c r="UN40" s="73"/>
      <c r="UO40" s="73"/>
      <c r="UP40" s="73"/>
      <c r="UQ40" s="73"/>
      <c r="UR40" s="73"/>
      <c r="US40" s="73"/>
      <c r="UT40" s="73"/>
      <c r="UU40" s="73"/>
      <c r="UV40" s="73"/>
      <c r="UW40" s="73"/>
      <c r="UX40" s="73"/>
      <c r="UY40" s="73"/>
      <c r="UZ40" s="73"/>
      <c r="VA40" s="73"/>
      <c r="VB40" s="73"/>
      <c r="VC40" s="73"/>
      <c r="VD40" s="73"/>
      <c r="VE40" s="73"/>
      <c r="VF40" s="73"/>
      <c r="VG40" s="73"/>
      <c r="VH40" s="73"/>
      <c r="VI40" s="73"/>
      <c r="VJ40" s="73"/>
      <c r="VK40" s="73"/>
      <c r="VL40" s="73"/>
      <c r="VM40" s="73"/>
      <c r="VN40" s="73"/>
      <c r="VO40" s="73"/>
      <c r="VP40" s="73"/>
      <c r="VQ40" s="73"/>
      <c r="VR40" s="73"/>
      <c r="VS40" s="73"/>
      <c r="VT40" s="73"/>
      <c r="VU40" s="73"/>
      <c r="VV40" s="73"/>
      <c r="VW40" s="73"/>
      <c r="VX40" s="73"/>
      <c r="VY40" s="73"/>
      <c r="VZ40" s="73"/>
      <c r="WA40" s="73"/>
      <c r="WB40" s="73"/>
      <c r="WC40" s="73"/>
      <c r="WD40" s="73"/>
      <c r="WE40" s="73"/>
      <c r="WF40" s="73"/>
      <c r="WG40" s="73"/>
      <c r="WH40" s="73"/>
      <c r="WI40" s="73"/>
      <c r="WJ40" s="73"/>
      <c r="WK40" s="73"/>
      <c r="WL40" s="73"/>
      <c r="WM40" s="73"/>
      <c r="WN40" s="73"/>
      <c r="WO40" s="73"/>
      <c r="WP40" s="73"/>
      <c r="WQ40" s="73"/>
      <c r="WR40" s="73"/>
      <c r="WS40" s="73"/>
      <c r="WT40" s="73"/>
      <c r="WU40" s="73"/>
      <c r="WV40" s="73"/>
      <c r="WW40" s="73"/>
      <c r="WX40" s="73"/>
      <c r="WY40" s="73"/>
      <c r="WZ40" s="73"/>
      <c r="XA40" s="73"/>
      <c r="XB40" s="73"/>
      <c r="XC40" s="73"/>
      <c r="XD40" s="73"/>
      <c r="XE40" s="73"/>
      <c r="XF40" s="73"/>
      <c r="XG40" s="73"/>
      <c r="XH40" s="73"/>
      <c r="XI40" s="73"/>
      <c r="XJ40" s="73"/>
      <c r="XK40" s="73"/>
      <c r="XL40" s="73"/>
      <c r="XM40" s="73"/>
      <c r="XN40" s="73"/>
      <c r="XO40" s="73"/>
      <c r="XP40" s="73"/>
      <c r="XQ40" s="73"/>
      <c r="XR40" s="73"/>
      <c r="XS40" s="73"/>
      <c r="XT40" s="73"/>
      <c r="XU40" s="73"/>
      <c r="XV40" s="73"/>
      <c r="XW40" s="73"/>
      <c r="XX40" s="73"/>
      <c r="XY40" s="73"/>
      <c r="XZ40" s="73"/>
      <c r="YA40" s="73"/>
      <c r="YB40" s="73"/>
      <c r="YC40" s="73"/>
      <c r="YD40" s="73"/>
      <c r="YE40" s="73"/>
      <c r="YF40" s="73"/>
      <c r="YG40" s="73"/>
      <c r="YH40" s="73"/>
      <c r="YI40" s="73"/>
      <c r="YJ40" s="73"/>
      <c r="YK40" s="73"/>
      <c r="YL40" s="73"/>
      <c r="YM40" s="73"/>
      <c r="YN40" s="73"/>
      <c r="YO40" s="73"/>
      <c r="YP40" s="73"/>
      <c r="YQ40" s="73"/>
      <c r="YR40" s="73"/>
      <c r="YS40" s="73"/>
      <c r="YT40" s="73"/>
      <c r="YU40" s="73"/>
      <c r="YV40" s="73"/>
      <c r="YW40" s="73"/>
      <c r="YX40" s="73"/>
      <c r="YY40" s="73"/>
      <c r="YZ40" s="73"/>
      <c r="ZA40" s="73"/>
      <c r="ZB40" s="73"/>
      <c r="ZC40" s="73"/>
      <c r="ZD40" s="73"/>
      <c r="ZE40" s="73"/>
      <c r="ZF40" s="73"/>
      <c r="ZG40" s="73"/>
      <c r="ZH40" s="73"/>
      <c r="ZI40" s="73"/>
      <c r="ZJ40" s="73"/>
      <c r="ZK40" s="73"/>
      <c r="ZL40" s="73"/>
      <c r="ZM40" s="73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51" x14ac:dyDescent="0.25">
      <c r="A41"/>
      <c r="B41" s="95">
        <v>31</v>
      </c>
      <c r="C41" s="95"/>
      <c r="D41" s="112" t="s">
        <v>278</v>
      </c>
      <c r="E41" s="108" t="s">
        <v>264</v>
      </c>
      <c r="F41" s="97"/>
      <c r="G41" s="97" t="s">
        <v>243</v>
      </c>
      <c r="H41" s="113" t="s">
        <v>279</v>
      </c>
      <c r="I41" s="101" t="s">
        <v>247</v>
      </c>
      <c r="J41" s="103"/>
      <c r="K41" s="100"/>
      <c r="L41" s="109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 s="73"/>
      <c r="TO41" s="73"/>
      <c r="TP41" s="73"/>
      <c r="TQ41" s="73"/>
      <c r="TR41" s="73"/>
      <c r="TS41" s="73"/>
      <c r="TT41" s="73"/>
      <c r="TU41" s="73"/>
      <c r="TV41" s="73"/>
      <c r="TW41" s="73"/>
      <c r="TX41" s="73"/>
      <c r="TY41" s="73"/>
      <c r="TZ41" s="73"/>
      <c r="UA41" s="73"/>
      <c r="UB41" s="73"/>
      <c r="UC41" s="73"/>
      <c r="UD41" s="73"/>
      <c r="UE41" s="73"/>
      <c r="UF41" s="73"/>
      <c r="UG41" s="73"/>
      <c r="UH41" s="73"/>
      <c r="UI41" s="73"/>
      <c r="UJ41" s="73"/>
      <c r="UK41" s="73"/>
      <c r="UL41" s="73"/>
      <c r="UM41" s="73"/>
      <c r="UN41" s="73"/>
      <c r="UO41" s="73"/>
      <c r="UP41" s="73"/>
      <c r="UQ41" s="73"/>
      <c r="UR41" s="73"/>
      <c r="US41" s="73"/>
      <c r="UT41" s="73"/>
      <c r="UU41" s="73"/>
      <c r="UV41" s="73"/>
      <c r="UW41" s="73"/>
      <c r="UX41" s="73"/>
      <c r="UY41" s="73"/>
      <c r="UZ41" s="73"/>
      <c r="VA41" s="73"/>
      <c r="VB41" s="73"/>
      <c r="VC41" s="73"/>
      <c r="VD41" s="73"/>
      <c r="VE41" s="73"/>
      <c r="VF41" s="73"/>
      <c r="VG41" s="73"/>
      <c r="VH41" s="73"/>
      <c r="VI41" s="73"/>
      <c r="VJ41" s="73"/>
      <c r="VK41" s="73"/>
      <c r="VL41" s="73"/>
      <c r="VM41" s="73"/>
      <c r="VN41" s="73"/>
      <c r="VO41" s="73"/>
      <c r="VP41" s="73"/>
      <c r="VQ41" s="73"/>
      <c r="VR41" s="73"/>
      <c r="VS41" s="73"/>
      <c r="VT41" s="73"/>
      <c r="VU41" s="73"/>
      <c r="VV41" s="73"/>
      <c r="VW41" s="73"/>
      <c r="VX41" s="73"/>
      <c r="VY41" s="73"/>
      <c r="VZ41" s="73"/>
      <c r="WA41" s="73"/>
      <c r="WB41" s="73"/>
      <c r="WC41" s="73"/>
      <c r="WD41" s="73"/>
      <c r="WE41" s="73"/>
      <c r="WF41" s="73"/>
      <c r="WG41" s="73"/>
      <c r="WH41" s="73"/>
      <c r="WI41" s="73"/>
      <c r="WJ41" s="73"/>
      <c r="WK41" s="73"/>
      <c r="WL41" s="73"/>
      <c r="WM41" s="73"/>
      <c r="WN41" s="73"/>
      <c r="WO41" s="73"/>
      <c r="WP41" s="73"/>
      <c r="WQ41" s="73"/>
      <c r="WR41" s="73"/>
      <c r="WS41" s="73"/>
      <c r="WT41" s="73"/>
      <c r="WU41" s="73"/>
      <c r="WV41" s="73"/>
      <c r="WW41" s="73"/>
      <c r="WX41" s="73"/>
      <c r="WY41" s="73"/>
      <c r="WZ41" s="73"/>
      <c r="XA41" s="73"/>
      <c r="XB41" s="73"/>
      <c r="XC41" s="73"/>
      <c r="XD41" s="73"/>
      <c r="XE41" s="73"/>
      <c r="XF41" s="73"/>
      <c r="XG41" s="73"/>
      <c r="XH41" s="73"/>
      <c r="XI41" s="73"/>
      <c r="XJ41" s="73"/>
      <c r="XK41" s="73"/>
      <c r="XL41" s="73"/>
      <c r="XM41" s="73"/>
      <c r="XN41" s="73"/>
      <c r="XO41" s="73"/>
      <c r="XP41" s="73"/>
      <c r="XQ41" s="73"/>
      <c r="XR41" s="73"/>
      <c r="XS41" s="73"/>
      <c r="XT41" s="73"/>
      <c r="XU41" s="73"/>
      <c r="XV41" s="73"/>
      <c r="XW41" s="73"/>
      <c r="XX41" s="73"/>
      <c r="XY41" s="73"/>
      <c r="XZ41" s="73"/>
      <c r="YA41" s="73"/>
      <c r="YB41" s="73"/>
      <c r="YC41" s="73"/>
      <c r="YD41" s="73"/>
      <c r="YE41" s="73"/>
      <c r="YF41" s="73"/>
      <c r="YG41" s="73"/>
      <c r="YH41" s="73"/>
      <c r="YI41" s="73"/>
      <c r="YJ41" s="73"/>
      <c r="YK41" s="73"/>
      <c r="YL41" s="73"/>
      <c r="YM41" s="73"/>
      <c r="YN41" s="73"/>
      <c r="YO41" s="73"/>
      <c r="YP41" s="73"/>
      <c r="YQ41" s="73"/>
      <c r="YR41" s="73"/>
      <c r="YS41" s="73"/>
      <c r="YT41" s="73"/>
      <c r="YU41" s="73"/>
      <c r="YV41" s="73"/>
      <c r="YW41" s="73"/>
      <c r="YX41" s="73"/>
      <c r="YY41" s="73"/>
      <c r="YZ41" s="73"/>
      <c r="ZA41" s="73"/>
      <c r="ZB41" s="73"/>
      <c r="ZC41" s="73"/>
      <c r="ZD41" s="73"/>
      <c r="ZE41" s="73"/>
      <c r="ZF41" s="73"/>
      <c r="ZG41" s="73"/>
      <c r="ZH41" s="73"/>
      <c r="ZI41" s="73"/>
      <c r="ZJ41" s="73"/>
      <c r="ZK41" s="73"/>
      <c r="ZL41" s="73"/>
      <c r="ZM41" s="73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5">
      <c r="A42"/>
      <c r="B42" s="95">
        <v>32</v>
      </c>
      <c r="C42" s="95"/>
      <c r="D42" s="112" t="s">
        <v>278</v>
      </c>
      <c r="E42" s="108" t="s">
        <v>248</v>
      </c>
      <c r="F42" s="97"/>
      <c r="G42" s="97" t="s">
        <v>243</v>
      </c>
      <c r="H42" s="98">
        <v>13.38</v>
      </c>
      <c r="I42" s="101" t="s">
        <v>247</v>
      </c>
      <c r="J42" s="103"/>
      <c r="K42" s="100"/>
      <c r="L42" s="97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 s="73"/>
      <c r="TO42" s="73"/>
      <c r="TP42" s="73"/>
      <c r="TQ42" s="73"/>
      <c r="TR42" s="73"/>
      <c r="TS42" s="73"/>
      <c r="TT42" s="73"/>
      <c r="TU42" s="73"/>
      <c r="TV42" s="73"/>
      <c r="TW42" s="73"/>
      <c r="TX42" s="73"/>
      <c r="TY42" s="73"/>
      <c r="TZ42" s="73"/>
      <c r="UA42" s="73"/>
      <c r="UB42" s="73"/>
      <c r="UC42" s="73"/>
      <c r="UD42" s="73"/>
      <c r="UE42" s="73"/>
      <c r="UF42" s="73"/>
      <c r="UG42" s="73"/>
      <c r="UH42" s="73"/>
      <c r="UI42" s="73"/>
      <c r="UJ42" s="73"/>
      <c r="UK42" s="73"/>
      <c r="UL42" s="73"/>
      <c r="UM42" s="73"/>
      <c r="UN42" s="73"/>
      <c r="UO42" s="73"/>
      <c r="UP42" s="73"/>
      <c r="UQ42" s="73"/>
      <c r="UR42" s="73"/>
      <c r="US42" s="73"/>
      <c r="UT42" s="73"/>
      <c r="UU42" s="73"/>
      <c r="UV42" s="73"/>
      <c r="UW42" s="73"/>
      <c r="UX42" s="73"/>
      <c r="UY42" s="73"/>
      <c r="UZ42" s="73"/>
      <c r="VA42" s="73"/>
      <c r="VB42" s="73"/>
      <c r="VC42" s="73"/>
      <c r="VD42" s="73"/>
      <c r="VE42" s="73"/>
      <c r="VF42" s="73"/>
      <c r="VG42" s="73"/>
      <c r="VH42" s="73"/>
      <c r="VI42" s="73"/>
      <c r="VJ42" s="73"/>
      <c r="VK42" s="73"/>
      <c r="VL42" s="73"/>
      <c r="VM42" s="73"/>
      <c r="VN42" s="73"/>
      <c r="VO42" s="73"/>
      <c r="VP42" s="73"/>
      <c r="VQ42" s="73"/>
      <c r="VR42" s="73"/>
      <c r="VS42" s="73"/>
      <c r="VT42" s="73"/>
      <c r="VU42" s="73"/>
      <c r="VV42" s="73"/>
      <c r="VW42" s="73"/>
      <c r="VX42" s="73"/>
      <c r="VY42" s="73"/>
      <c r="VZ42" s="73"/>
      <c r="WA42" s="73"/>
      <c r="WB42" s="73"/>
      <c r="WC42" s="73"/>
      <c r="WD42" s="73"/>
      <c r="WE42" s="73"/>
      <c r="WF42" s="73"/>
      <c r="WG42" s="73"/>
      <c r="WH42" s="73"/>
      <c r="WI42" s="73"/>
      <c r="WJ42" s="73"/>
      <c r="WK42" s="73"/>
      <c r="WL42" s="73"/>
      <c r="WM42" s="73"/>
      <c r="WN42" s="73"/>
      <c r="WO42" s="73"/>
      <c r="WP42" s="73"/>
      <c r="WQ42" s="73"/>
      <c r="WR42" s="73"/>
      <c r="WS42" s="73"/>
      <c r="WT42" s="73"/>
      <c r="WU42" s="73"/>
      <c r="WV42" s="73"/>
      <c r="WW42" s="73"/>
      <c r="WX42" s="73"/>
      <c r="WY42" s="73"/>
      <c r="WZ42" s="73"/>
      <c r="XA42" s="73"/>
      <c r="XB42" s="73"/>
      <c r="XC42" s="73"/>
      <c r="XD42" s="73"/>
      <c r="XE42" s="73"/>
      <c r="XF42" s="73"/>
      <c r="XG42" s="73"/>
      <c r="XH42" s="73"/>
      <c r="XI42" s="73"/>
      <c r="XJ42" s="73"/>
      <c r="XK42" s="73"/>
      <c r="XL42" s="73"/>
      <c r="XM42" s="73"/>
      <c r="XN42" s="73"/>
      <c r="XO42" s="73"/>
      <c r="XP42" s="73"/>
      <c r="XQ42" s="73"/>
      <c r="XR42" s="73"/>
      <c r="XS42" s="73"/>
      <c r="XT42" s="73"/>
      <c r="XU42" s="73"/>
      <c r="XV42" s="73"/>
      <c r="XW42" s="73"/>
      <c r="XX42" s="73"/>
      <c r="XY42" s="73"/>
      <c r="XZ42" s="73"/>
      <c r="YA42" s="73"/>
      <c r="YB42" s="73"/>
      <c r="YC42" s="73"/>
      <c r="YD42" s="73"/>
      <c r="YE42" s="73"/>
      <c r="YF42" s="73"/>
      <c r="YG42" s="73"/>
      <c r="YH42" s="73"/>
      <c r="YI42" s="73"/>
      <c r="YJ42" s="73"/>
      <c r="YK42" s="73"/>
      <c r="YL42" s="73"/>
      <c r="YM42" s="73"/>
      <c r="YN42" s="73"/>
      <c r="YO42" s="73"/>
      <c r="YP42" s="73"/>
      <c r="YQ42" s="73"/>
      <c r="YR42" s="73"/>
      <c r="YS42" s="73"/>
      <c r="YT42" s="73"/>
      <c r="YU42" s="73"/>
      <c r="YV42" s="73"/>
      <c r="YW42" s="73"/>
      <c r="YX42" s="73"/>
      <c r="YY42" s="73"/>
      <c r="YZ42" s="73"/>
      <c r="ZA42" s="73"/>
      <c r="ZB42" s="73"/>
      <c r="ZC42" s="73"/>
      <c r="ZD42" s="73"/>
      <c r="ZE42" s="73"/>
      <c r="ZF42" s="73"/>
      <c r="ZG42" s="73"/>
      <c r="ZH42" s="73"/>
      <c r="ZI42" s="73"/>
      <c r="ZJ42" s="73"/>
      <c r="ZK42" s="73"/>
      <c r="ZL42" s="73"/>
      <c r="ZM42" s="73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/>
      <c r="B43" s="95">
        <v>33</v>
      </c>
      <c r="C43" s="95"/>
      <c r="D43" s="112" t="s">
        <v>278</v>
      </c>
      <c r="E43" s="108" t="s">
        <v>265</v>
      </c>
      <c r="F43" s="97" t="s">
        <v>266</v>
      </c>
      <c r="G43" s="97" t="s">
        <v>243</v>
      </c>
      <c r="H43" s="98" t="s">
        <v>35</v>
      </c>
      <c r="I43" s="106" t="s">
        <v>244</v>
      </c>
      <c r="J43" s="100"/>
      <c r="K43" s="100"/>
      <c r="L43" s="109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 s="73"/>
      <c r="TO43" s="73"/>
      <c r="TP43" s="73"/>
      <c r="TQ43" s="73"/>
      <c r="TR43" s="73"/>
      <c r="TS43" s="73"/>
      <c r="TT43" s="73"/>
      <c r="TU43" s="73"/>
      <c r="TV43" s="73"/>
      <c r="TW43" s="73"/>
      <c r="TX43" s="73"/>
      <c r="TY43" s="73"/>
      <c r="TZ43" s="73"/>
      <c r="UA43" s="73"/>
      <c r="UB43" s="73"/>
      <c r="UC43" s="73"/>
      <c r="UD43" s="73"/>
      <c r="UE43" s="73"/>
      <c r="UF43" s="73"/>
      <c r="UG43" s="73"/>
      <c r="UH43" s="73"/>
      <c r="UI43" s="73"/>
      <c r="UJ43" s="73"/>
      <c r="UK43" s="73"/>
      <c r="UL43" s="73"/>
      <c r="UM43" s="73"/>
      <c r="UN43" s="73"/>
      <c r="UO43" s="73"/>
      <c r="UP43" s="73"/>
      <c r="UQ43" s="73"/>
      <c r="UR43" s="73"/>
      <c r="US43" s="73"/>
      <c r="UT43" s="73"/>
      <c r="UU43" s="73"/>
      <c r="UV43" s="73"/>
      <c r="UW43" s="73"/>
      <c r="UX43" s="73"/>
      <c r="UY43" s="73"/>
      <c r="UZ43" s="73"/>
      <c r="VA43" s="73"/>
      <c r="VB43" s="73"/>
      <c r="VC43" s="73"/>
      <c r="VD43" s="73"/>
      <c r="VE43" s="73"/>
      <c r="VF43" s="73"/>
      <c r="VG43" s="73"/>
      <c r="VH43" s="73"/>
      <c r="VI43" s="73"/>
      <c r="VJ43" s="73"/>
      <c r="VK43" s="73"/>
      <c r="VL43" s="73"/>
      <c r="VM43" s="73"/>
      <c r="VN43" s="73"/>
      <c r="VO43" s="73"/>
      <c r="VP43" s="73"/>
      <c r="VQ43" s="73"/>
      <c r="VR43" s="73"/>
      <c r="VS43" s="73"/>
      <c r="VT43" s="73"/>
      <c r="VU43" s="73"/>
      <c r="VV43" s="73"/>
      <c r="VW43" s="73"/>
      <c r="VX43" s="73"/>
      <c r="VY43" s="73"/>
      <c r="VZ43" s="73"/>
      <c r="WA43" s="73"/>
      <c r="WB43" s="73"/>
      <c r="WC43" s="73"/>
      <c r="WD43" s="73"/>
      <c r="WE43" s="73"/>
      <c r="WF43" s="73"/>
      <c r="WG43" s="73"/>
      <c r="WH43" s="73"/>
      <c r="WI43" s="73"/>
      <c r="WJ43" s="73"/>
      <c r="WK43" s="73"/>
      <c r="WL43" s="73"/>
      <c r="WM43" s="73"/>
      <c r="WN43" s="73"/>
      <c r="WO43" s="73"/>
      <c r="WP43" s="73"/>
      <c r="WQ43" s="73"/>
      <c r="WR43" s="73"/>
      <c r="WS43" s="73"/>
      <c r="WT43" s="73"/>
      <c r="WU43" s="73"/>
      <c r="WV43" s="73"/>
      <c r="WW43" s="73"/>
      <c r="WX43" s="73"/>
      <c r="WY43" s="73"/>
      <c r="WZ43" s="73"/>
      <c r="XA43" s="73"/>
      <c r="XB43" s="73"/>
      <c r="XC43" s="73"/>
      <c r="XD43" s="73"/>
      <c r="XE43" s="73"/>
      <c r="XF43" s="73"/>
      <c r="XG43" s="73"/>
      <c r="XH43" s="73"/>
      <c r="XI43" s="73"/>
      <c r="XJ43" s="73"/>
      <c r="XK43" s="73"/>
      <c r="XL43" s="73"/>
      <c r="XM43" s="73"/>
      <c r="XN43" s="73"/>
      <c r="XO43" s="73"/>
      <c r="XP43" s="73"/>
      <c r="XQ43" s="73"/>
      <c r="XR43" s="73"/>
      <c r="XS43" s="73"/>
      <c r="XT43" s="73"/>
      <c r="XU43" s="73"/>
      <c r="XV43" s="73"/>
      <c r="XW43" s="73"/>
      <c r="XX43" s="73"/>
      <c r="XY43" s="73"/>
      <c r="XZ43" s="73"/>
      <c r="YA43" s="73"/>
      <c r="YB43" s="73"/>
      <c r="YC43" s="73"/>
      <c r="YD43" s="73"/>
      <c r="YE43" s="73"/>
      <c r="YF43" s="73"/>
      <c r="YG43" s="73"/>
      <c r="YH43" s="73"/>
      <c r="YI43" s="73"/>
      <c r="YJ43" s="73"/>
      <c r="YK43" s="73"/>
      <c r="YL43" s="73"/>
      <c r="YM43" s="73"/>
      <c r="YN43" s="73"/>
      <c r="YO43" s="73"/>
      <c r="YP43" s="73"/>
      <c r="YQ43" s="73"/>
      <c r="YR43" s="73"/>
      <c r="YS43" s="73"/>
      <c r="YT43" s="73"/>
      <c r="YU43" s="73"/>
      <c r="YV43" s="73"/>
      <c r="YW43" s="73"/>
      <c r="YX43" s="73"/>
      <c r="YY43" s="73"/>
      <c r="YZ43" s="73"/>
      <c r="ZA43" s="73"/>
      <c r="ZB43" s="73"/>
      <c r="ZC43" s="73"/>
      <c r="ZD43" s="73"/>
      <c r="ZE43" s="73"/>
      <c r="ZF43" s="73"/>
      <c r="ZG43" s="73"/>
      <c r="ZH43" s="73"/>
      <c r="ZI43" s="73"/>
      <c r="ZJ43" s="73"/>
      <c r="ZK43" s="73"/>
      <c r="ZL43" s="73"/>
      <c r="ZM43" s="7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74" customFormat="1" ht="25.5" x14ac:dyDescent="0.25">
      <c r="B44" s="95">
        <v>34</v>
      </c>
      <c r="C44" s="95" t="s">
        <v>280</v>
      </c>
      <c r="D44" s="96" t="s">
        <v>281</v>
      </c>
      <c r="E44" s="97" t="s">
        <v>241</v>
      </c>
      <c r="F44" s="97" t="s">
        <v>282</v>
      </c>
      <c r="G44" s="97" t="s">
        <v>243</v>
      </c>
      <c r="H44" s="98">
        <v>4.6399999999999997</v>
      </c>
      <c r="I44" s="99" t="s">
        <v>283</v>
      </c>
      <c r="J44" s="100">
        <v>85</v>
      </c>
      <c r="K44" s="100">
        <f>H44*J44</f>
        <v>394.4</v>
      </c>
      <c r="L44" s="101" t="s">
        <v>274</v>
      </c>
      <c r="TN44" s="73"/>
      <c r="TO44" s="73"/>
      <c r="TP44" s="73"/>
      <c r="TQ44" s="73"/>
      <c r="TR44" s="73"/>
      <c r="TS44" s="73"/>
      <c r="TT44" s="73"/>
      <c r="TU44" s="73"/>
      <c r="TV44" s="73"/>
      <c r="TW44" s="73"/>
      <c r="TX44" s="73"/>
      <c r="TY44" s="73"/>
      <c r="TZ44" s="73"/>
      <c r="UA44" s="73"/>
      <c r="UB44" s="73"/>
      <c r="UC44" s="73"/>
      <c r="UD44" s="73"/>
      <c r="UE44" s="73"/>
      <c r="UF44" s="73"/>
      <c r="UG44" s="73"/>
      <c r="UH44" s="73"/>
      <c r="UI44" s="73"/>
      <c r="UJ44" s="73"/>
      <c r="UK44" s="73"/>
      <c r="UL44" s="73"/>
      <c r="UM44" s="73"/>
      <c r="UN44" s="73"/>
      <c r="UO44" s="73"/>
      <c r="UP44" s="73"/>
      <c r="UQ44" s="73"/>
      <c r="UR44" s="73"/>
      <c r="US44" s="73"/>
      <c r="UT44" s="73"/>
      <c r="UU44" s="73"/>
      <c r="UV44" s="73"/>
      <c r="UW44" s="73"/>
      <c r="UX44" s="73"/>
      <c r="UY44" s="73"/>
      <c r="UZ44" s="73"/>
      <c r="VA44" s="73"/>
      <c r="VB44" s="73"/>
      <c r="VC44" s="73"/>
      <c r="VD44" s="73"/>
      <c r="VE44" s="73"/>
      <c r="VF44" s="73"/>
      <c r="VG44" s="73"/>
      <c r="VH44" s="73"/>
      <c r="VI44" s="73"/>
      <c r="VJ44" s="73"/>
      <c r="VK44" s="73"/>
      <c r="VL44" s="73"/>
      <c r="VM44" s="73"/>
      <c r="VN44" s="73"/>
      <c r="VO44" s="73"/>
      <c r="VP44" s="73"/>
      <c r="VQ44" s="73"/>
      <c r="VR44" s="73"/>
      <c r="VS44" s="73"/>
      <c r="VT44" s="73"/>
      <c r="VU44" s="73"/>
      <c r="VV44" s="73"/>
      <c r="VW44" s="73"/>
      <c r="VX44" s="73"/>
      <c r="VY44" s="73"/>
      <c r="VZ44" s="73"/>
      <c r="WA44" s="73"/>
      <c r="WB44" s="73"/>
      <c r="WC44" s="73"/>
      <c r="WD44" s="73"/>
      <c r="WE44" s="73"/>
      <c r="WF44" s="73"/>
      <c r="WG44" s="73"/>
      <c r="WH44" s="73"/>
      <c r="WI44" s="73"/>
      <c r="WJ44" s="73"/>
      <c r="WK44" s="73"/>
      <c r="WL44" s="73"/>
      <c r="WM44" s="73"/>
      <c r="WN44" s="73"/>
      <c r="WO44" s="73"/>
      <c r="WP44" s="73"/>
      <c r="WQ44" s="73"/>
      <c r="WR44" s="73"/>
      <c r="WS44" s="73"/>
      <c r="WT44" s="73"/>
      <c r="WU44" s="73"/>
      <c r="WV44" s="73"/>
      <c r="WW44" s="73"/>
      <c r="WX44" s="73"/>
      <c r="WY44" s="73"/>
      <c r="WZ44" s="73"/>
      <c r="XA44" s="73"/>
      <c r="XB44" s="73"/>
      <c r="XC44" s="73"/>
      <c r="XD44" s="73"/>
      <c r="XE44" s="73"/>
      <c r="XF44" s="73"/>
      <c r="XG44" s="73"/>
      <c r="XH44" s="73"/>
      <c r="XI44" s="73"/>
      <c r="XJ44" s="73"/>
      <c r="XK44" s="73"/>
      <c r="XL44" s="73"/>
      <c r="XM44" s="73"/>
      <c r="XN44" s="73"/>
      <c r="XO44" s="73"/>
      <c r="XP44" s="73"/>
      <c r="XQ44" s="73"/>
      <c r="XR44" s="73"/>
      <c r="XS44" s="73"/>
      <c r="XT44" s="73"/>
      <c r="XU44" s="73"/>
      <c r="XV44" s="73"/>
      <c r="XW44" s="73"/>
      <c r="XX44" s="73"/>
      <c r="XY44" s="73"/>
      <c r="XZ44" s="73"/>
      <c r="YA44" s="73"/>
      <c r="YB44" s="73"/>
      <c r="YC44" s="73"/>
      <c r="YD44" s="73"/>
      <c r="YE44" s="73"/>
      <c r="YF44" s="73"/>
      <c r="YG44" s="73"/>
      <c r="YH44" s="73"/>
      <c r="YI44" s="73"/>
      <c r="YJ44" s="73"/>
      <c r="YK44" s="73"/>
      <c r="YL44" s="73"/>
      <c r="YM44" s="73"/>
      <c r="YN44" s="73"/>
      <c r="YO44" s="73"/>
      <c r="YP44" s="73"/>
      <c r="YQ44" s="73"/>
      <c r="YR44" s="73"/>
      <c r="YS44" s="73"/>
      <c r="YT44" s="73"/>
      <c r="YU44" s="73"/>
      <c r="YV44" s="73"/>
      <c r="YW44" s="73"/>
      <c r="YX44" s="73"/>
      <c r="YY44" s="73"/>
      <c r="YZ44" s="73"/>
      <c r="ZA44" s="73"/>
      <c r="ZB44" s="73"/>
      <c r="ZC44" s="73"/>
      <c r="ZD44" s="73"/>
      <c r="ZE44" s="73"/>
      <c r="ZF44" s="73"/>
      <c r="ZG44" s="73"/>
      <c r="ZH44" s="73"/>
      <c r="ZI44" s="73"/>
      <c r="ZJ44" s="73"/>
      <c r="ZK44" s="73"/>
      <c r="ZL44" s="73"/>
      <c r="ZM44" s="73"/>
    </row>
    <row r="45" spans="1:1024" ht="25.5" x14ac:dyDescent="0.25">
      <c r="A45" s="74"/>
      <c r="B45" s="95">
        <v>35</v>
      </c>
      <c r="C45" s="95"/>
      <c r="D45" s="112" t="s">
        <v>281</v>
      </c>
      <c r="E45" s="108" t="s">
        <v>246</v>
      </c>
      <c r="F45" s="97"/>
      <c r="G45" s="97" t="s">
        <v>243</v>
      </c>
      <c r="H45" s="98">
        <v>12.18</v>
      </c>
      <c r="I45" s="106" t="s">
        <v>284</v>
      </c>
      <c r="J45" s="100"/>
      <c r="K45" s="100"/>
      <c r="L45" s="109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 s="73"/>
      <c r="TO45" s="73"/>
      <c r="TP45" s="73"/>
      <c r="TQ45" s="73"/>
      <c r="TR45" s="73"/>
      <c r="TS45" s="73"/>
      <c r="TT45" s="73"/>
      <c r="TU45" s="73"/>
      <c r="TV45" s="73"/>
      <c r="TW45" s="73"/>
      <c r="TX45" s="73"/>
      <c r="TY45" s="73"/>
      <c r="TZ45" s="73"/>
      <c r="UA45" s="73"/>
      <c r="UB45" s="73"/>
      <c r="UC45" s="73"/>
      <c r="UD45" s="73"/>
      <c r="UE45" s="73"/>
      <c r="UF45" s="73"/>
      <c r="UG45" s="73"/>
      <c r="UH45" s="73"/>
      <c r="UI45" s="73"/>
      <c r="UJ45" s="73"/>
      <c r="UK45" s="73"/>
      <c r="UL45" s="73"/>
      <c r="UM45" s="73"/>
      <c r="UN45" s="73"/>
      <c r="UO45" s="73"/>
      <c r="UP45" s="73"/>
      <c r="UQ45" s="73"/>
      <c r="UR45" s="73"/>
      <c r="US45" s="73"/>
      <c r="UT45" s="73"/>
      <c r="UU45" s="73"/>
      <c r="UV45" s="73"/>
      <c r="UW45" s="73"/>
      <c r="UX45" s="73"/>
      <c r="UY45" s="73"/>
      <c r="UZ45" s="73"/>
      <c r="VA45" s="73"/>
      <c r="VB45" s="73"/>
      <c r="VC45" s="73"/>
      <c r="VD45" s="73"/>
      <c r="VE45" s="73"/>
      <c r="VF45" s="73"/>
      <c r="VG45" s="73"/>
      <c r="VH45" s="73"/>
      <c r="VI45" s="73"/>
      <c r="VJ45" s="73"/>
      <c r="VK45" s="73"/>
      <c r="VL45" s="73"/>
      <c r="VM45" s="73"/>
      <c r="VN45" s="73"/>
      <c r="VO45" s="73"/>
      <c r="VP45" s="73"/>
      <c r="VQ45" s="73"/>
      <c r="VR45" s="73"/>
      <c r="VS45" s="73"/>
      <c r="VT45" s="73"/>
      <c r="VU45" s="73"/>
      <c r="VV45" s="73"/>
      <c r="VW45" s="73"/>
      <c r="VX45" s="73"/>
      <c r="VY45" s="73"/>
      <c r="VZ45" s="73"/>
      <c r="WA45" s="73"/>
      <c r="WB45" s="73"/>
      <c r="WC45" s="73"/>
      <c r="WD45" s="73"/>
      <c r="WE45" s="73"/>
      <c r="WF45" s="73"/>
      <c r="WG45" s="73"/>
      <c r="WH45" s="73"/>
      <c r="WI45" s="73"/>
      <c r="WJ45" s="73"/>
      <c r="WK45" s="73"/>
      <c r="WL45" s="73"/>
      <c r="WM45" s="73"/>
      <c r="WN45" s="73"/>
      <c r="WO45" s="73"/>
      <c r="WP45" s="73"/>
      <c r="WQ45" s="73"/>
      <c r="WR45" s="73"/>
      <c r="WS45" s="73"/>
      <c r="WT45" s="73"/>
      <c r="WU45" s="73"/>
      <c r="WV45" s="73"/>
      <c r="WW45" s="73"/>
      <c r="WX45" s="73"/>
      <c r="WY45" s="73"/>
      <c r="WZ45" s="73"/>
      <c r="XA45" s="73"/>
      <c r="XB45" s="73"/>
      <c r="XC45" s="73"/>
      <c r="XD45" s="73"/>
      <c r="XE45" s="73"/>
      <c r="XF45" s="73"/>
      <c r="XG45" s="73"/>
      <c r="XH45" s="73"/>
      <c r="XI45" s="73"/>
      <c r="XJ45" s="73"/>
      <c r="XK45" s="73"/>
      <c r="XL45" s="73"/>
      <c r="XM45" s="73"/>
      <c r="XN45" s="73"/>
      <c r="XO45" s="73"/>
      <c r="XP45" s="73"/>
      <c r="XQ45" s="73"/>
      <c r="XR45" s="73"/>
      <c r="XS45" s="73"/>
      <c r="XT45" s="73"/>
      <c r="XU45" s="73"/>
      <c r="XV45" s="73"/>
      <c r="XW45" s="73"/>
      <c r="XX45" s="73"/>
      <c r="XY45" s="73"/>
      <c r="XZ45" s="73"/>
      <c r="YA45" s="73"/>
      <c r="YB45" s="73"/>
      <c r="YC45" s="73"/>
      <c r="YD45" s="73"/>
      <c r="YE45" s="73"/>
      <c r="YF45" s="73"/>
      <c r="YG45" s="73"/>
      <c r="YH45" s="73"/>
      <c r="YI45" s="73"/>
      <c r="YJ45" s="73"/>
      <c r="YK45" s="73"/>
      <c r="YL45" s="73"/>
      <c r="YM45" s="73"/>
      <c r="YN45" s="73"/>
      <c r="YO45" s="73"/>
      <c r="YP45" s="73"/>
      <c r="YQ45" s="73"/>
      <c r="YR45" s="73"/>
      <c r="YS45" s="73"/>
      <c r="YT45" s="73"/>
      <c r="YU45" s="73"/>
      <c r="YV45" s="73"/>
      <c r="YW45" s="73"/>
      <c r="YX45" s="73"/>
      <c r="YY45" s="73"/>
      <c r="YZ45" s="73"/>
      <c r="ZA45" s="73"/>
      <c r="ZB45" s="73"/>
      <c r="ZC45" s="73"/>
      <c r="ZD45" s="73"/>
      <c r="ZE45" s="73"/>
      <c r="ZF45" s="73"/>
      <c r="ZG45" s="73"/>
      <c r="ZH45" s="73"/>
      <c r="ZI45" s="73"/>
      <c r="ZJ45" s="73"/>
      <c r="ZK45" s="73"/>
      <c r="ZL45" s="73"/>
      <c r="ZM45" s="73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25.5" x14ac:dyDescent="0.25">
      <c r="A46"/>
      <c r="B46" s="95">
        <v>36</v>
      </c>
      <c r="C46" s="95"/>
      <c r="D46" s="112" t="s">
        <v>281</v>
      </c>
      <c r="E46" s="108" t="s">
        <v>248</v>
      </c>
      <c r="F46" s="97"/>
      <c r="G46" s="97" t="s">
        <v>243</v>
      </c>
      <c r="H46" s="98">
        <v>9.33</v>
      </c>
      <c r="I46" s="101" t="s">
        <v>247</v>
      </c>
      <c r="J46" s="103"/>
      <c r="K46" s="100"/>
      <c r="L46" s="97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 s="73"/>
      <c r="TO46" s="73"/>
      <c r="TP46" s="73"/>
      <c r="TQ46" s="73"/>
      <c r="TR46" s="73"/>
      <c r="TS46" s="73"/>
      <c r="TT46" s="73"/>
      <c r="TU46" s="73"/>
      <c r="TV46" s="73"/>
      <c r="TW46" s="73"/>
      <c r="TX46" s="73"/>
      <c r="TY46" s="73"/>
      <c r="TZ46" s="73"/>
      <c r="UA46" s="73"/>
      <c r="UB46" s="73"/>
      <c r="UC46" s="73"/>
      <c r="UD46" s="73"/>
      <c r="UE46" s="73"/>
      <c r="UF46" s="73"/>
      <c r="UG46" s="73"/>
      <c r="UH46" s="73"/>
      <c r="UI46" s="73"/>
      <c r="UJ46" s="73"/>
      <c r="UK46" s="73"/>
      <c r="UL46" s="73"/>
      <c r="UM46" s="73"/>
      <c r="UN46" s="73"/>
      <c r="UO46" s="73"/>
      <c r="UP46" s="73"/>
      <c r="UQ46" s="73"/>
      <c r="UR46" s="73"/>
      <c r="US46" s="73"/>
      <c r="UT46" s="73"/>
      <c r="UU46" s="73"/>
      <c r="UV46" s="73"/>
      <c r="UW46" s="73"/>
      <c r="UX46" s="73"/>
      <c r="UY46" s="73"/>
      <c r="UZ46" s="73"/>
      <c r="VA46" s="73"/>
      <c r="VB46" s="73"/>
      <c r="VC46" s="73"/>
      <c r="VD46" s="73"/>
      <c r="VE46" s="73"/>
      <c r="VF46" s="73"/>
      <c r="VG46" s="73"/>
      <c r="VH46" s="73"/>
      <c r="VI46" s="73"/>
      <c r="VJ46" s="73"/>
      <c r="VK46" s="73"/>
      <c r="VL46" s="73"/>
      <c r="VM46" s="73"/>
      <c r="VN46" s="73"/>
      <c r="VO46" s="73"/>
      <c r="VP46" s="73"/>
      <c r="VQ46" s="73"/>
      <c r="VR46" s="73"/>
      <c r="VS46" s="73"/>
      <c r="VT46" s="73"/>
      <c r="VU46" s="73"/>
      <c r="VV46" s="73"/>
      <c r="VW46" s="73"/>
      <c r="VX46" s="73"/>
      <c r="VY46" s="73"/>
      <c r="VZ46" s="73"/>
      <c r="WA46" s="73"/>
      <c r="WB46" s="73"/>
      <c r="WC46" s="73"/>
      <c r="WD46" s="73"/>
      <c r="WE46" s="73"/>
      <c r="WF46" s="73"/>
      <c r="WG46" s="73"/>
      <c r="WH46" s="73"/>
      <c r="WI46" s="73"/>
      <c r="WJ46" s="73"/>
      <c r="WK46" s="73"/>
      <c r="WL46" s="73"/>
      <c r="WM46" s="73"/>
      <c r="WN46" s="73"/>
      <c r="WO46" s="73"/>
      <c r="WP46" s="73"/>
      <c r="WQ46" s="73"/>
      <c r="WR46" s="73"/>
      <c r="WS46" s="73"/>
      <c r="WT46" s="73"/>
      <c r="WU46" s="73"/>
      <c r="WV46" s="73"/>
      <c r="WW46" s="73"/>
      <c r="WX46" s="73"/>
      <c r="WY46" s="73"/>
      <c r="WZ46" s="73"/>
      <c r="XA46" s="73"/>
      <c r="XB46" s="73"/>
      <c r="XC46" s="73"/>
      <c r="XD46" s="73"/>
      <c r="XE46" s="73"/>
      <c r="XF46" s="73"/>
      <c r="XG46" s="73"/>
      <c r="XH46" s="73"/>
      <c r="XI46" s="73"/>
      <c r="XJ46" s="73"/>
      <c r="XK46" s="73"/>
      <c r="XL46" s="73"/>
      <c r="XM46" s="73"/>
      <c r="XN46" s="73"/>
      <c r="XO46" s="73"/>
      <c r="XP46" s="73"/>
      <c r="XQ46" s="73"/>
      <c r="XR46" s="73"/>
      <c r="XS46" s="73"/>
      <c r="XT46" s="73"/>
      <c r="XU46" s="73"/>
      <c r="XV46" s="73"/>
      <c r="XW46" s="73"/>
      <c r="XX46" s="73"/>
      <c r="XY46" s="73"/>
      <c r="XZ46" s="73"/>
      <c r="YA46" s="73"/>
      <c r="YB46" s="73"/>
      <c r="YC46" s="73"/>
      <c r="YD46" s="73"/>
      <c r="YE46" s="73"/>
      <c r="YF46" s="73"/>
      <c r="YG46" s="73"/>
      <c r="YH46" s="73"/>
      <c r="YI46" s="73"/>
      <c r="YJ46" s="73"/>
      <c r="YK46" s="73"/>
      <c r="YL46" s="73"/>
      <c r="YM46" s="73"/>
      <c r="YN46" s="73"/>
      <c r="YO46" s="73"/>
      <c r="YP46" s="73"/>
      <c r="YQ46" s="73"/>
      <c r="YR46" s="73"/>
      <c r="YS46" s="73"/>
      <c r="YT46" s="73"/>
      <c r="YU46" s="73"/>
      <c r="YV46" s="73"/>
      <c r="YW46" s="73"/>
      <c r="YX46" s="73"/>
      <c r="YY46" s="73"/>
      <c r="YZ46" s="73"/>
      <c r="ZA46" s="73"/>
      <c r="ZB46" s="73"/>
      <c r="ZC46" s="73"/>
      <c r="ZD46" s="73"/>
      <c r="ZE46" s="73"/>
      <c r="ZF46" s="73"/>
      <c r="ZG46" s="73"/>
      <c r="ZH46" s="73"/>
      <c r="ZI46" s="73"/>
      <c r="ZJ46" s="73"/>
      <c r="ZK46" s="73"/>
      <c r="ZL46" s="73"/>
      <c r="ZM46" s="73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25.5" x14ac:dyDescent="0.25">
      <c r="A47"/>
      <c r="B47" s="95">
        <v>37</v>
      </c>
      <c r="C47" s="95"/>
      <c r="D47" s="112" t="s">
        <v>281</v>
      </c>
      <c r="E47" s="108" t="s">
        <v>265</v>
      </c>
      <c r="F47" s="97" t="s">
        <v>266</v>
      </c>
      <c r="G47" s="97" t="s">
        <v>243</v>
      </c>
      <c r="H47" s="98" t="s">
        <v>35</v>
      </c>
      <c r="I47" s="106" t="s">
        <v>244</v>
      </c>
      <c r="J47" s="100"/>
      <c r="K47" s="100"/>
      <c r="L47" s="109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 s="73"/>
      <c r="TO47" s="73"/>
      <c r="TP47" s="73"/>
      <c r="TQ47" s="73"/>
      <c r="TR47" s="73"/>
      <c r="TS47" s="73"/>
      <c r="TT47" s="73"/>
      <c r="TU47" s="73"/>
      <c r="TV47" s="73"/>
      <c r="TW47" s="73"/>
      <c r="TX47" s="73"/>
      <c r="TY47" s="73"/>
      <c r="TZ47" s="73"/>
      <c r="UA47" s="73"/>
      <c r="UB47" s="73"/>
      <c r="UC47" s="73"/>
      <c r="UD47" s="73"/>
      <c r="UE47" s="73"/>
      <c r="UF47" s="73"/>
      <c r="UG47" s="73"/>
      <c r="UH47" s="73"/>
      <c r="UI47" s="73"/>
      <c r="UJ47" s="73"/>
      <c r="UK47" s="73"/>
      <c r="UL47" s="73"/>
      <c r="UM47" s="73"/>
      <c r="UN47" s="73"/>
      <c r="UO47" s="73"/>
      <c r="UP47" s="73"/>
      <c r="UQ47" s="73"/>
      <c r="UR47" s="73"/>
      <c r="US47" s="73"/>
      <c r="UT47" s="73"/>
      <c r="UU47" s="73"/>
      <c r="UV47" s="73"/>
      <c r="UW47" s="73"/>
      <c r="UX47" s="73"/>
      <c r="UY47" s="73"/>
      <c r="UZ47" s="73"/>
      <c r="VA47" s="73"/>
      <c r="VB47" s="73"/>
      <c r="VC47" s="73"/>
      <c r="VD47" s="73"/>
      <c r="VE47" s="73"/>
      <c r="VF47" s="73"/>
      <c r="VG47" s="73"/>
      <c r="VH47" s="73"/>
      <c r="VI47" s="73"/>
      <c r="VJ47" s="73"/>
      <c r="VK47" s="73"/>
      <c r="VL47" s="73"/>
      <c r="VM47" s="73"/>
      <c r="VN47" s="73"/>
      <c r="VO47" s="73"/>
      <c r="VP47" s="73"/>
      <c r="VQ47" s="73"/>
      <c r="VR47" s="73"/>
      <c r="VS47" s="73"/>
      <c r="VT47" s="73"/>
      <c r="VU47" s="73"/>
      <c r="VV47" s="73"/>
      <c r="VW47" s="73"/>
      <c r="VX47" s="73"/>
      <c r="VY47" s="73"/>
      <c r="VZ47" s="73"/>
      <c r="WA47" s="73"/>
      <c r="WB47" s="73"/>
      <c r="WC47" s="73"/>
      <c r="WD47" s="73"/>
      <c r="WE47" s="73"/>
      <c r="WF47" s="73"/>
      <c r="WG47" s="73"/>
      <c r="WH47" s="73"/>
      <c r="WI47" s="73"/>
      <c r="WJ47" s="73"/>
      <c r="WK47" s="73"/>
      <c r="WL47" s="73"/>
      <c r="WM47" s="73"/>
      <c r="WN47" s="73"/>
      <c r="WO47" s="73"/>
      <c r="WP47" s="73"/>
      <c r="WQ47" s="73"/>
      <c r="WR47" s="73"/>
      <c r="WS47" s="73"/>
      <c r="WT47" s="73"/>
      <c r="WU47" s="73"/>
      <c r="WV47" s="73"/>
      <c r="WW47" s="73"/>
      <c r="WX47" s="73"/>
      <c r="WY47" s="73"/>
      <c r="WZ47" s="73"/>
      <c r="XA47" s="73"/>
      <c r="XB47" s="73"/>
      <c r="XC47" s="73"/>
      <c r="XD47" s="73"/>
      <c r="XE47" s="73"/>
      <c r="XF47" s="73"/>
      <c r="XG47" s="73"/>
      <c r="XH47" s="73"/>
      <c r="XI47" s="73"/>
      <c r="XJ47" s="73"/>
      <c r="XK47" s="73"/>
      <c r="XL47" s="73"/>
      <c r="XM47" s="73"/>
      <c r="XN47" s="73"/>
      <c r="XO47" s="73"/>
      <c r="XP47" s="73"/>
      <c r="XQ47" s="73"/>
      <c r="XR47" s="73"/>
      <c r="XS47" s="73"/>
      <c r="XT47" s="73"/>
      <c r="XU47" s="73"/>
      <c r="XV47" s="73"/>
      <c r="XW47" s="73"/>
      <c r="XX47" s="73"/>
      <c r="XY47" s="73"/>
      <c r="XZ47" s="73"/>
      <c r="YA47" s="73"/>
      <c r="YB47" s="73"/>
      <c r="YC47" s="73"/>
      <c r="YD47" s="73"/>
      <c r="YE47" s="73"/>
      <c r="YF47" s="73"/>
      <c r="YG47" s="73"/>
      <c r="YH47" s="73"/>
      <c r="YI47" s="73"/>
      <c r="YJ47" s="73"/>
      <c r="YK47" s="73"/>
      <c r="YL47" s="73"/>
      <c r="YM47" s="73"/>
      <c r="YN47" s="73"/>
      <c r="YO47" s="73"/>
      <c r="YP47" s="73"/>
      <c r="YQ47" s="73"/>
      <c r="YR47" s="73"/>
      <c r="YS47" s="73"/>
      <c r="YT47" s="73"/>
      <c r="YU47" s="73"/>
      <c r="YV47" s="73"/>
      <c r="YW47" s="73"/>
      <c r="YX47" s="73"/>
      <c r="YY47" s="73"/>
      <c r="YZ47" s="73"/>
      <c r="ZA47" s="73"/>
      <c r="ZB47" s="73"/>
      <c r="ZC47" s="73"/>
      <c r="ZD47" s="73"/>
      <c r="ZE47" s="73"/>
      <c r="ZF47" s="73"/>
      <c r="ZG47" s="73"/>
      <c r="ZH47" s="73"/>
      <c r="ZI47" s="73"/>
      <c r="ZJ47" s="73"/>
      <c r="ZK47" s="73"/>
      <c r="ZL47" s="73"/>
      <c r="ZM47" s="73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25.5" x14ac:dyDescent="0.25">
      <c r="A48"/>
      <c r="B48" s="95">
        <v>38</v>
      </c>
      <c r="C48" s="95" t="s">
        <v>74</v>
      </c>
      <c r="D48" s="96" t="s">
        <v>285</v>
      </c>
      <c r="E48" s="97" t="s">
        <v>241</v>
      </c>
      <c r="F48" s="110" t="s">
        <v>260</v>
      </c>
      <c r="G48" s="110" t="s">
        <v>243</v>
      </c>
      <c r="H48" s="111">
        <v>2.39</v>
      </c>
      <c r="I48" s="99" t="s">
        <v>286</v>
      </c>
      <c r="J48" s="100">
        <v>60</v>
      </c>
      <c r="K48" s="100">
        <f>H48*J48</f>
        <v>143.4</v>
      </c>
      <c r="L48" s="101" t="s">
        <v>245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 s="73"/>
      <c r="TO48" s="73"/>
      <c r="TP48" s="73"/>
      <c r="TQ48" s="73"/>
      <c r="TR48" s="73"/>
      <c r="TS48" s="73"/>
      <c r="TT48" s="73"/>
      <c r="TU48" s="73"/>
      <c r="TV48" s="73"/>
      <c r="TW48" s="73"/>
      <c r="TX48" s="73"/>
      <c r="TY48" s="73"/>
      <c r="TZ48" s="73"/>
      <c r="UA48" s="73"/>
      <c r="UB48" s="73"/>
      <c r="UC48" s="73"/>
      <c r="UD48" s="73"/>
      <c r="UE48" s="73"/>
      <c r="UF48" s="73"/>
      <c r="UG48" s="73"/>
      <c r="UH48" s="73"/>
      <c r="UI48" s="73"/>
      <c r="UJ48" s="73"/>
      <c r="UK48" s="73"/>
      <c r="UL48" s="73"/>
      <c r="UM48" s="73"/>
      <c r="UN48" s="73"/>
      <c r="UO48" s="73"/>
      <c r="UP48" s="73"/>
      <c r="UQ48" s="73"/>
      <c r="UR48" s="73"/>
      <c r="US48" s="73"/>
      <c r="UT48" s="73"/>
      <c r="UU48" s="73"/>
      <c r="UV48" s="73"/>
      <c r="UW48" s="73"/>
      <c r="UX48" s="73"/>
      <c r="UY48" s="73"/>
      <c r="UZ48" s="73"/>
      <c r="VA48" s="73"/>
      <c r="VB48" s="73"/>
      <c r="VC48" s="73"/>
      <c r="VD48" s="73"/>
      <c r="VE48" s="73"/>
      <c r="VF48" s="73"/>
      <c r="VG48" s="73"/>
      <c r="VH48" s="73"/>
      <c r="VI48" s="73"/>
      <c r="VJ48" s="73"/>
      <c r="VK48" s="73"/>
      <c r="VL48" s="73"/>
      <c r="VM48" s="73"/>
      <c r="VN48" s="73"/>
      <c r="VO48" s="73"/>
      <c r="VP48" s="73"/>
      <c r="VQ48" s="73"/>
      <c r="VR48" s="73"/>
      <c r="VS48" s="73"/>
      <c r="VT48" s="73"/>
      <c r="VU48" s="73"/>
      <c r="VV48" s="73"/>
      <c r="VW48" s="73"/>
      <c r="VX48" s="73"/>
      <c r="VY48" s="73"/>
      <c r="VZ48" s="73"/>
      <c r="WA48" s="73"/>
      <c r="WB48" s="73"/>
      <c r="WC48" s="73"/>
      <c r="WD48" s="73"/>
      <c r="WE48" s="73"/>
      <c r="WF48" s="73"/>
      <c r="WG48" s="73"/>
      <c r="WH48" s="73"/>
      <c r="WI48" s="73"/>
      <c r="WJ48" s="73"/>
      <c r="WK48" s="73"/>
      <c r="WL48" s="73"/>
      <c r="WM48" s="73"/>
      <c r="WN48" s="73"/>
      <c r="WO48" s="73"/>
      <c r="WP48" s="73"/>
      <c r="WQ48" s="73"/>
      <c r="WR48" s="73"/>
      <c r="WS48" s="73"/>
      <c r="WT48" s="73"/>
      <c r="WU48" s="73"/>
      <c r="WV48" s="73"/>
      <c r="WW48" s="73"/>
      <c r="WX48" s="73"/>
      <c r="WY48" s="73"/>
      <c r="WZ48" s="73"/>
      <c r="XA48" s="73"/>
      <c r="XB48" s="73"/>
      <c r="XC48" s="73"/>
      <c r="XD48" s="73"/>
      <c r="XE48" s="73"/>
      <c r="XF48" s="73"/>
      <c r="XG48" s="73"/>
      <c r="XH48" s="73"/>
      <c r="XI48" s="73"/>
      <c r="XJ48" s="73"/>
      <c r="XK48" s="73"/>
      <c r="XL48" s="73"/>
      <c r="XM48" s="73"/>
      <c r="XN48" s="73"/>
      <c r="XO48" s="73"/>
      <c r="XP48" s="73"/>
      <c r="XQ48" s="73"/>
      <c r="XR48" s="73"/>
      <c r="XS48" s="73"/>
      <c r="XT48" s="73"/>
      <c r="XU48" s="73"/>
      <c r="XV48" s="73"/>
      <c r="XW48" s="73"/>
      <c r="XX48" s="73"/>
      <c r="XY48" s="73"/>
      <c r="XZ48" s="73"/>
      <c r="YA48" s="73"/>
      <c r="YB48" s="73"/>
      <c r="YC48" s="73"/>
      <c r="YD48" s="73"/>
      <c r="YE48" s="73"/>
      <c r="YF48" s="73"/>
      <c r="YG48" s="73"/>
      <c r="YH48" s="73"/>
      <c r="YI48" s="73"/>
      <c r="YJ48" s="73"/>
      <c r="YK48" s="73"/>
      <c r="YL48" s="73"/>
      <c r="YM48" s="73"/>
      <c r="YN48" s="73"/>
      <c r="YO48" s="73"/>
      <c r="YP48" s="73"/>
      <c r="YQ48" s="73"/>
      <c r="YR48" s="73"/>
      <c r="YS48" s="73"/>
      <c r="YT48" s="73"/>
      <c r="YU48" s="73"/>
      <c r="YV48" s="73"/>
      <c r="YW48" s="73"/>
      <c r="YX48" s="73"/>
      <c r="YY48" s="73"/>
      <c r="YZ48" s="73"/>
      <c r="ZA48" s="73"/>
      <c r="ZB48" s="73"/>
      <c r="ZC48" s="73"/>
      <c r="ZD48" s="73"/>
      <c r="ZE48" s="73"/>
      <c r="ZF48" s="73"/>
      <c r="ZG48" s="73"/>
      <c r="ZH48" s="73"/>
      <c r="ZI48" s="73"/>
      <c r="ZJ48" s="73"/>
      <c r="ZK48" s="73"/>
      <c r="ZL48" s="73"/>
      <c r="ZM48" s="73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x14ac:dyDescent="0.25">
      <c r="A49"/>
      <c r="B49" s="95">
        <v>39</v>
      </c>
      <c r="C49" s="95"/>
      <c r="D49" s="112" t="s">
        <v>285</v>
      </c>
      <c r="E49" s="108" t="s">
        <v>262</v>
      </c>
      <c r="F49" s="97"/>
      <c r="G49" s="97" t="s">
        <v>243</v>
      </c>
      <c r="H49" s="98">
        <f>13.78+3.89</f>
        <v>17.669999999999998</v>
      </c>
      <c r="I49" s="101" t="s">
        <v>263</v>
      </c>
      <c r="J49" s="103"/>
      <c r="K49" s="100"/>
      <c r="L49" s="10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 s="73"/>
      <c r="TO49" s="73"/>
      <c r="TP49" s="73"/>
      <c r="TQ49" s="73"/>
      <c r="TR49" s="73"/>
      <c r="TS49" s="73"/>
      <c r="TT49" s="73"/>
      <c r="TU49" s="73"/>
      <c r="TV49" s="73"/>
      <c r="TW49" s="73"/>
      <c r="TX49" s="73"/>
      <c r="TY49" s="73"/>
      <c r="TZ49" s="73"/>
      <c r="UA49" s="73"/>
      <c r="UB49" s="73"/>
      <c r="UC49" s="73"/>
      <c r="UD49" s="73"/>
      <c r="UE49" s="73"/>
      <c r="UF49" s="73"/>
      <c r="UG49" s="73"/>
      <c r="UH49" s="73"/>
      <c r="UI49" s="73"/>
      <c r="UJ49" s="73"/>
      <c r="UK49" s="73"/>
      <c r="UL49" s="73"/>
      <c r="UM49" s="73"/>
      <c r="UN49" s="73"/>
      <c r="UO49" s="73"/>
      <c r="UP49" s="73"/>
      <c r="UQ49" s="73"/>
      <c r="UR49" s="73"/>
      <c r="US49" s="73"/>
      <c r="UT49" s="73"/>
      <c r="UU49" s="73"/>
      <c r="UV49" s="73"/>
      <c r="UW49" s="73"/>
      <c r="UX49" s="73"/>
      <c r="UY49" s="73"/>
      <c r="UZ49" s="73"/>
      <c r="VA49" s="73"/>
      <c r="VB49" s="73"/>
      <c r="VC49" s="73"/>
      <c r="VD49" s="73"/>
      <c r="VE49" s="73"/>
      <c r="VF49" s="73"/>
      <c r="VG49" s="73"/>
      <c r="VH49" s="73"/>
      <c r="VI49" s="73"/>
      <c r="VJ49" s="73"/>
      <c r="VK49" s="73"/>
      <c r="VL49" s="73"/>
      <c r="VM49" s="73"/>
      <c r="VN49" s="73"/>
      <c r="VO49" s="73"/>
      <c r="VP49" s="73"/>
      <c r="VQ49" s="73"/>
      <c r="VR49" s="73"/>
      <c r="VS49" s="73"/>
      <c r="VT49" s="73"/>
      <c r="VU49" s="73"/>
      <c r="VV49" s="73"/>
      <c r="VW49" s="73"/>
      <c r="VX49" s="73"/>
      <c r="VY49" s="73"/>
      <c r="VZ49" s="73"/>
      <c r="WA49" s="73"/>
      <c r="WB49" s="73"/>
      <c r="WC49" s="73"/>
      <c r="WD49" s="73"/>
      <c r="WE49" s="73"/>
      <c r="WF49" s="73"/>
      <c r="WG49" s="73"/>
      <c r="WH49" s="73"/>
      <c r="WI49" s="73"/>
      <c r="WJ49" s="73"/>
      <c r="WK49" s="73"/>
      <c r="WL49" s="73"/>
      <c r="WM49" s="73"/>
      <c r="WN49" s="73"/>
      <c r="WO49" s="73"/>
      <c r="WP49" s="73"/>
      <c r="WQ49" s="73"/>
      <c r="WR49" s="73"/>
      <c r="WS49" s="73"/>
      <c r="WT49" s="73"/>
      <c r="WU49" s="73"/>
      <c r="WV49" s="73"/>
      <c r="WW49" s="73"/>
      <c r="WX49" s="73"/>
      <c r="WY49" s="73"/>
      <c r="WZ49" s="73"/>
      <c r="XA49" s="73"/>
      <c r="XB49" s="73"/>
      <c r="XC49" s="73"/>
      <c r="XD49" s="73"/>
      <c r="XE49" s="73"/>
      <c r="XF49" s="73"/>
      <c r="XG49" s="73"/>
      <c r="XH49" s="73"/>
      <c r="XI49" s="73"/>
      <c r="XJ49" s="73"/>
      <c r="XK49" s="73"/>
      <c r="XL49" s="73"/>
      <c r="XM49" s="73"/>
      <c r="XN49" s="73"/>
      <c r="XO49" s="73"/>
      <c r="XP49" s="73"/>
      <c r="XQ49" s="73"/>
      <c r="XR49" s="73"/>
      <c r="XS49" s="73"/>
      <c r="XT49" s="73"/>
      <c r="XU49" s="73"/>
      <c r="XV49" s="73"/>
      <c r="XW49" s="73"/>
      <c r="XX49" s="73"/>
      <c r="XY49" s="73"/>
      <c r="XZ49" s="73"/>
      <c r="YA49" s="73"/>
      <c r="YB49" s="73"/>
      <c r="YC49" s="73"/>
      <c r="YD49" s="73"/>
      <c r="YE49" s="73"/>
      <c r="YF49" s="73"/>
      <c r="YG49" s="73"/>
      <c r="YH49" s="73"/>
      <c r="YI49" s="73"/>
      <c r="YJ49" s="73"/>
      <c r="YK49" s="73"/>
      <c r="YL49" s="73"/>
      <c r="YM49" s="73"/>
      <c r="YN49" s="73"/>
      <c r="YO49" s="73"/>
      <c r="YP49" s="73"/>
      <c r="YQ49" s="73"/>
      <c r="YR49" s="73"/>
      <c r="YS49" s="73"/>
      <c r="YT49" s="73"/>
      <c r="YU49" s="73"/>
      <c r="YV49" s="73"/>
      <c r="YW49" s="73"/>
      <c r="YX49" s="73"/>
      <c r="YY49" s="73"/>
      <c r="YZ49" s="73"/>
      <c r="ZA49" s="73"/>
      <c r="ZB49" s="73"/>
      <c r="ZC49" s="73"/>
      <c r="ZD49" s="73"/>
      <c r="ZE49" s="73"/>
      <c r="ZF49" s="73"/>
      <c r="ZG49" s="73"/>
      <c r="ZH49" s="73"/>
      <c r="ZI49" s="73"/>
      <c r="ZJ49" s="73"/>
      <c r="ZK49" s="73"/>
      <c r="ZL49" s="73"/>
      <c r="ZM49" s="73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x14ac:dyDescent="0.25">
      <c r="A50"/>
      <c r="B50" s="95">
        <v>40</v>
      </c>
      <c r="C50" s="95"/>
      <c r="D50" s="112" t="s">
        <v>285</v>
      </c>
      <c r="E50" s="108" t="s">
        <v>264</v>
      </c>
      <c r="F50" s="97"/>
      <c r="G50" s="97" t="s">
        <v>243</v>
      </c>
      <c r="H50" s="98" t="s">
        <v>35</v>
      </c>
      <c r="I50" s="101" t="s">
        <v>247</v>
      </c>
      <c r="J50" s="103"/>
      <c r="K50" s="100"/>
      <c r="L50" s="109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 s="73"/>
      <c r="TO50" s="73"/>
      <c r="TP50" s="73"/>
      <c r="TQ50" s="73"/>
      <c r="TR50" s="73"/>
      <c r="TS50" s="73"/>
      <c r="TT50" s="73"/>
      <c r="TU50" s="73"/>
      <c r="TV50" s="73"/>
      <c r="TW50" s="73"/>
      <c r="TX50" s="73"/>
      <c r="TY50" s="73"/>
      <c r="TZ50" s="73"/>
      <c r="UA50" s="73"/>
      <c r="UB50" s="73"/>
      <c r="UC50" s="73"/>
      <c r="UD50" s="73"/>
      <c r="UE50" s="73"/>
      <c r="UF50" s="73"/>
      <c r="UG50" s="73"/>
      <c r="UH50" s="73"/>
      <c r="UI50" s="73"/>
      <c r="UJ50" s="73"/>
      <c r="UK50" s="73"/>
      <c r="UL50" s="73"/>
      <c r="UM50" s="73"/>
      <c r="UN50" s="73"/>
      <c r="UO50" s="73"/>
      <c r="UP50" s="73"/>
      <c r="UQ50" s="73"/>
      <c r="UR50" s="73"/>
      <c r="US50" s="73"/>
      <c r="UT50" s="73"/>
      <c r="UU50" s="73"/>
      <c r="UV50" s="73"/>
      <c r="UW50" s="73"/>
      <c r="UX50" s="73"/>
      <c r="UY50" s="73"/>
      <c r="UZ50" s="73"/>
      <c r="VA50" s="73"/>
      <c r="VB50" s="73"/>
      <c r="VC50" s="73"/>
      <c r="VD50" s="73"/>
      <c r="VE50" s="73"/>
      <c r="VF50" s="73"/>
      <c r="VG50" s="73"/>
      <c r="VH50" s="73"/>
      <c r="VI50" s="73"/>
      <c r="VJ50" s="73"/>
      <c r="VK50" s="73"/>
      <c r="VL50" s="73"/>
      <c r="VM50" s="73"/>
      <c r="VN50" s="73"/>
      <c r="VO50" s="73"/>
      <c r="VP50" s="73"/>
      <c r="VQ50" s="73"/>
      <c r="VR50" s="73"/>
      <c r="VS50" s="73"/>
      <c r="VT50" s="73"/>
      <c r="VU50" s="73"/>
      <c r="VV50" s="73"/>
      <c r="VW50" s="73"/>
      <c r="VX50" s="73"/>
      <c r="VY50" s="73"/>
      <c r="VZ50" s="73"/>
      <c r="WA50" s="73"/>
      <c r="WB50" s="73"/>
      <c r="WC50" s="73"/>
      <c r="WD50" s="73"/>
      <c r="WE50" s="73"/>
      <c r="WF50" s="73"/>
      <c r="WG50" s="73"/>
      <c r="WH50" s="73"/>
      <c r="WI50" s="73"/>
      <c r="WJ50" s="73"/>
      <c r="WK50" s="73"/>
      <c r="WL50" s="73"/>
      <c r="WM50" s="73"/>
      <c r="WN50" s="73"/>
      <c r="WO50" s="73"/>
      <c r="WP50" s="73"/>
      <c r="WQ50" s="73"/>
      <c r="WR50" s="73"/>
      <c r="WS50" s="73"/>
      <c r="WT50" s="73"/>
      <c r="WU50" s="73"/>
      <c r="WV50" s="73"/>
      <c r="WW50" s="73"/>
      <c r="WX50" s="73"/>
      <c r="WY50" s="73"/>
      <c r="WZ50" s="73"/>
      <c r="XA50" s="73"/>
      <c r="XB50" s="73"/>
      <c r="XC50" s="73"/>
      <c r="XD50" s="73"/>
      <c r="XE50" s="73"/>
      <c r="XF50" s="73"/>
      <c r="XG50" s="73"/>
      <c r="XH50" s="73"/>
      <c r="XI50" s="73"/>
      <c r="XJ50" s="73"/>
      <c r="XK50" s="73"/>
      <c r="XL50" s="73"/>
      <c r="XM50" s="73"/>
      <c r="XN50" s="73"/>
      <c r="XO50" s="73"/>
      <c r="XP50" s="73"/>
      <c r="XQ50" s="73"/>
      <c r="XR50" s="73"/>
      <c r="XS50" s="73"/>
      <c r="XT50" s="73"/>
      <c r="XU50" s="73"/>
      <c r="XV50" s="73"/>
      <c r="XW50" s="73"/>
      <c r="XX50" s="73"/>
      <c r="XY50" s="73"/>
      <c r="XZ50" s="73"/>
      <c r="YA50" s="73"/>
      <c r="YB50" s="73"/>
      <c r="YC50" s="73"/>
      <c r="YD50" s="73"/>
      <c r="YE50" s="73"/>
      <c r="YF50" s="73"/>
      <c r="YG50" s="73"/>
      <c r="YH50" s="73"/>
      <c r="YI50" s="73"/>
      <c r="YJ50" s="73"/>
      <c r="YK50" s="73"/>
      <c r="YL50" s="73"/>
      <c r="YM50" s="73"/>
      <c r="YN50" s="73"/>
      <c r="YO50" s="73"/>
      <c r="YP50" s="73"/>
      <c r="YQ50" s="73"/>
      <c r="YR50" s="73"/>
      <c r="YS50" s="73"/>
      <c r="YT50" s="73"/>
      <c r="YU50" s="73"/>
      <c r="YV50" s="73"/>
      <c r="YW50" s="73"/>
      <c r="YX50" s="73"/>
      <c r="YY50" s="73"/>
      <c r="YZ50" s="73"/>
      <c r="ZA50" s="73"/>
      <c r="ZB50" s="73"/>
      <c r="ZC50" s="73"/>
      <c r="ZD50" s="73"/>
      <c r="ZE50" s="73"/>
      <c r="ZF50" s="73"/>
      <c r="ZG50" s="73"/>
      <c r="ZH50" s="73"/>
      <c r="ZI50" s="73"/>
      <c r="ZJ50" s="73"/>
      <c r="ZK50" s="73"/>
      <c r="ZL50" s="73"/>
      <c r="ZM50" s="73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25">
      <c r="A51"/>
      <c r="B51" s="95">
        <v>41</v>
      </c>
      <c r="C51" s="95"/>
      <c r="D51" s="112" t="s">
        <v>285</v>
      </c>
      <c r="E51" s="108" t="s">
        <v>248</v>
      </c>
      <c r="F51" s="97"/>
      <c r="G51" s="97" t="s">
        <v>243</v>
      </c>
      <c r="H51" s="98">
        <v>2.39</v>
      </c>
      <c r="I51" s="101" t="s">
        <v>247</v>
      </c>
      <c r="J51" s="103"/>
      <c r="K51" s="100"/>
      <c r="L51" s="97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 s="73"/>
      <c r="TO51" s="73"/>
      <c r="TP51" s="73"/>
      <c r="TQ51" s="73"/>
      <c r="TR51" s="73"/>
      <c r="TS51" s="73"/>
      <c r="TT51" s="73"/>
      <c r="TU51" s="73"/>
      <c r="TV51" s="73"/>
      <c r="TW51" s="73"/>
      <c r="TX51" s="73"/>
      <c r="TY51" s="73"/>
      <c r="TZ51" s="73"/>
      <c r="UA51" s="73"/>
      <c r="UB51" s="73"/>
      <c r="UC51" s="73"/>
      <c r="UD51" s="73"/>
      <c r="UE51" s="73"/>
      <c r="UF51" s="73"/>
      <c r="UG51" s="73"/>
      <c r="UH51" s="73"/>
      <c r="UI51" s="73"/>
      <c r="UJ51" s="73"/>
      <c r="UK51" s="73"/>
      <c r="UL51" s="73"/>
      <c r="UM51" s="73"/>
      <c r="UN51" s="73"/>
      <c r="UO51" s="73"/>
      <c r="UP51" s="73"/>
      <c r="UQ51" s="73"/>
      <c r="UR51" s="73"/>
      <c r="US51" s="73"/>
      <c r="UT51" s="73"/>
      <c r="UU51" s="73"/>
      <c r="UV51" s="73"/>
      <c r="UW51" s="73"/>
      <c r="UX51" s="73"/>
      <c r="UY51" s="73"/>
      <c r="UZ51" s="73"/>
      <c r="VA51" s="73"/>
      <c r="VB51" s="73"/>
      <c r="VC51" s="73"/>
      <c r="VD51" s="73"/>
      <c r="VE51" s="73"/>
      <c r="VF51" s="73"/>
      <c r="VG51" s="73"/>
      <c r="VH51" s="73"/>
      <c r="VI51" s="73"/>
      <c r="VJ51" s="73"/>
      <c r="VK51" s="73"/>
      <c r="VL51" s="73"/>
      <c r="VM51" s="73"/>
      <c r="VN51" s="73"/>
      <c r="VO51" s="73"/>
      <c r="VP51" s="73"/>
      <c r="VQ51" s="73"/>
      <c r="VR51" s="73"/>
      <c r="VS51" s="73"/>
      <c r="VT51" s="73"/>
      <c r="VU51" s="73"/>
      <c r="VV51" s="73"/>
      <c r="VW51" s="73"/>
      <c r="VX51" s="73"/>
      <c r="VY51" s="73"/>
      <c r="VZ51" s="73"/>
      <c r="WA51" s="73"/>
      <c r="WB51" s="73"/>
      <c r="WC51" s="73"/>
      <c r="WD51" s="73"/>
      <c r="WE51" s="73"/>
      <c r="WF51" s="73"/>
      <c r="WG51" s="73"/>
      <c r="WH51" s="73"/>
      <c r="WI51" s="73"/>
      <c r="WJ51" s="73"/>
      <c r="WK51" s="73"/>
      <c r="WL51" s="73"/>
      <c r="WM51" s="73"/>
      <c r="WN51" s="73"/>
      <c r="WO51" s="73"/>
      <c r="WP51" s="73"/>
      <c r="WQ51" s="73"/>
      <c r="WR51" s="73"/>
      <c r="WS51" s="73"/>
      <c r="WT51" s="73"/>
      <c r="WU51" s="73"/>
      <c r="WV51" s="73"/>
      <c r="WW51" s="73"/>
      <c r="WX51" s="73"/>
      <c r="WY51" s="73"/>
      <c r="WZ51" s="73"/>
      <c r="XA51" s="73"/>
      <c r="XB51" s="73"/>
      <c r="XC51" s="73"/>
      <c r="XD51" s="73"/>
      <c r="XE51" s="73"/>
      <c r="XF51" s="73"/>
      <c r="XG51" s="73"/>
      <c r="XH51" s="73"/>
      <c r="XI51" s="73"/>
      <c r="XJ51" s="73"/>
      <c r="XK51" s="73"/>
      <c r="XL51" s="73"/>
      <c r="XM51" s="73"/>
      <c r="XN51" s="73"/>
      <c r="XO51" s="73"/>
      <c r="XP51" s="73"/>
      <c r="XQ51" s="73"/>
      <c r="XR51" s="73"/>
      <c r="XS51" s="73"/>
      <c r="XT51" s="73"/>
      <c r="XU51" s="73"/>
      <c r="XV51" s="73"/>
      <c r="XW51" s="73"/>
      <c r="XX51" s="73"/>
      <c r="XY51" s="73"/>
      <c r="XZ51" s="73"/>
      <c r="YA51" s="73"/>
      <c r="YB51" s="73"/>
      <c r="YC51" s="73"/>
      <c r="YD51" s="73"/>
      <c r="YE51" s="73"/>
      <c r="YF51" s="73"/>
      <c r="YG51" s="73"/>
      <c r="YH51" s="73"/>
      <c r="YI51" s="73"/>
      <c r="YJ51" s="73"/>
      <c r="YK51" s="73"/>
      <c r="YL51" s="73"/>
      <c r="YM51" s="73"/>
      <c r="YN51" s="73"/>
      <c r="YO51" s="73"/>
      <c r="YP51" s="73"/>
      <c r="YQ51" s="73"/>
      <c r="YR51" s="73"/>
      <c r="YS51" s="73"/>
      <c r="YT51" s="73"/>
      <c r="YU51" s="73"/>
      <c r="YV51" s="73"/>
      <c r="YW51" s="73"/>
      <c r="YX51" s="73"/>
      <c r="YY51" s="73"/>
      <c r="YZ51" s="73"/>
      <c r="ZA51" s="73"/>
      <c r="ZB51" s="73"/>
      <c r="ZC51" s="73"/>
      <c r="ZD51" s="73"/>
      <c r="ZE51" s="73"/>
      <c r="ZF51" s="73"/>
      <c r="ZG51" s="73"/>
      <c r="ZH51" s="73"/>
      <c r="ZI51" s="73"/>
      <c r="ZJ51" s="73"/>
      <c r="ZK51" s="73"/>
      <c r="ZL51" s="73"/>
      <c r="ZM51" s="73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5">
      <c r="A52"/>
      <c r="B52" s="95">
        <v>42</v>
      </c>
      <c r="C52" s="95"/>
      <c r="D52" s="112" t="s">
        <v>285</v>
      </c>
      <c r="E52" s="108" t="s">
        <v>265</v>
      </c>
      <c r="F52" s="97" t="s">
        <v>266</v>
      </c>
      <c r="G52" s="97" t="s">
        <v>243</v>
      </c>
      <c r="H52" s="98" t="s">
        <v>35</v>
      </c>
      <c r="I52" s="106" t="s">
        <v>244</v>
      </c>
      <c r="J52" s="100"/>
      <c r="K52" s="100"/>
      <c r="L52" s="109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 s="73"/>
      <c r="TO52" s="73"/>
      <c r="TP52" s="73"/>
      <c r="TQ52" s="73"/>
      <c r="TR52" s="73"/>
      <c r="TS52" s="73"/>
      <c r="TT52" s="73"/>
      <c r="TU52" s="73"/>
      <c r="TV52" s="73"/>
      <c r="TW52" s="73"/>
      <c r="TX52" s="73"/>
      <c r="TY52" s="73"/>
      <c r="TZ52" s="73"/>
      <c r="UA52" s="73"/>
      <c r="UB52" s="73"/>
      <c r="UC52" s="73"/>
      <c r="UD52" s="73"/>
      <c r="UE52" s="73"/>
      <c r="UF52" s="73"/>
      <c r="UG52" s="73"/>
      <c r="UH52" s="73"/>
      <c r="UI52" s="73"/>
      <c r="UJ52" s="73"/>
      <c r="UK52" s="73"/>
      <c r="UL52" s="73"/>
      <c r="UM52" s="73"/>
      <c r="UN52" s="73"/>
      <c r="UO52" s="73"/>
      <c r="UP52" s="73"/>
      <c r="UQ52" s="73"/>
      <c r="UR52" s="73"/>
      <c r="US52" s="73"/>
      <c r="UT52" s="73"/>
      <c r="UU52" s="73"/>
      <c r="UV52" s="73"/>
      <c r="UW52" s="73"/>
      <c r="UX52" s="73"/>
      <c r="UY52" s="73"/>
      <c r="UZ52" s="73"/>
      <c r="VA52" s="73"/>
      <c r="VB52" s="73"/>
      <c r="VC52" s="73"/>
      <c r="VD52" s="73"/>
      <c r="VE52" s="73"/>
      <c r="VF52" s="73"/>
      <c r="VG52" s="73"/>
      <c r="VH52" s="73"/>
      <c r="VI52" s="73"/>
      <c r="VJ52" s="73"/>
      <c r="VK52" s="73"/>
      <c r="VL52" s="73"/>
      <c r="VM52" s="73"/>
      <c r="VN52" s="73"/>
      <c r="VO52" s="73"/>
      <c r="VP52" s="73"/>
      <c r="VQ52" s="73"/>
      <c r="VR52" s="73"/>
      <c r="VS52" s="73"/>
      <c r="VT52" s="73"/>
      <c r="VU52" s="73"/>
      <c r="VV52" s="73"/>
      <c r="VW52" s="73"/>
      <c r="VX52" s="73"/>
      <c r="VY52" s="73"/>
      <c r="VZ52" s="73"/>
      <c r="WA52" s="73"/>
      <c r="WB52" s="73"/>
      <c r="WC52" s="73"/>
      <c r="WD52" s="73"/>
      <c r="WE52" s="73"/>
      <c r="WF52" s="73"/>
      <c r="WG52" s="73"/>
      <c r="WH52" s="73"/>
      <c r="WI52" s="73"/>
      <c r="WJ52" s="73"/>
      <c r="WK52" s="73"/>
      <c r="WL52" s="73"/>
      <c r="WM52" s="73"/>
      <c r="WN52" s="73"/>
      <c r="WO52" s="73"/>
      <c r="WP52" s="73"/>
      <c r="WQ52" s="73"/>
      <c r="WR52" s="73"/>
      <c r="WS52" s="73"/>
      <c r="WT52" s="73"/>
      <c r="WU52" s="73"/>
      <c r="WV52" s="73"/>
      <c r="WW52" s="73"/>
      <c r="WX52" s="73"/>
      <c r="WY52" s="73"/>
      <c r="WZ52" s="73"/>
      <c r="XA52" s="73"/>
      <c r="XB52" s="73"/>
      <c r="XC52" s="73"/>
      <c r="XD52" s="73"/>
      <c r="XE52" s="73"/>
      <c r="XF52" s="73"/>
      <c r="XG52" s="73"/>
      <c r="XH52" s="73"/>
      <c r="XI52" s="73"/>
      <c r="XJ52" s="73"/>
      <c r="XK52" s="73"/>
      <c r="XL52" s="73"/>
      <c r="XM52" s="73"/>
      <c r="XN52" s="73"/>
      <c r="XO52" s="73"/>
      <c r="XP52" s="73"/>
      <c r="XQ52" s="73"/>
      <c r="XR52" s="73"/>
      <c r="XS52" s="73"/>
      <c r="XT52" s="73"/>
      <c r="XU52" s="73"/>
      <c r="XV52" s="73"/>
      <c r="XW52" s="73"/>
      <c r="XX52" s="73"/>
      <c r="XY52" s="73"/>
      <c r="XZ52" s="73"/>
      <c r="YA52" s="73"/>
      <c r="YB52" s="73"/>
      <c r="YC52" s="73"/>
      <c r="YD52" s="73"/>
      <c r="YE52" s="73"/>
      <c r="YF52" s="73"/>
      <c r="YG52" s="73"/>
      <c r="YH52" s="73"/>
      <c r="YI52" s="73"/>
      <c r="YJ52" s="73"/>
      <c r="YK52" s="73"/>
      <c r="YL52" s="73"/>
      <c r="YM52" s="73"/>
      <c r="YN52" s="73"/>
      <c r="YO52" s="73"/>
      <c r="YP52" s="73"/>
      <c r="YQ52" s="73"/>
      <c r="YR52" s="73"/>
      <c r="YS52" s="73"/>
      <c r="YT52" s="73"/>
      <c r="YU52" s="73"/>
      <c r="YV52" s="73"/>
      <c r="YW52" s="73"/>
      <c r="YX52" s="73"/>
      <c r="YY52" s="73"/>
      <c r="YZ52" s="73"/>
      <c r="ZA52" s="73"/>
      <c r="ZB52" s="73"/>
      <c r="ZC52" s="73"/>
      <c r="ZD52" s="73"/>
      <c r="ZE52" s="73"/>
      <c r="ZF52" s="73"/>
      <c r="ZG52" s="73"/>
      <c r="ZH52" s="73"/>
      <c r="ZI52" s="73"/>
      <c r="ZJ52" s="73"/>
      <c r="ZK52" s="73"/>
      <c r="ZL52" s="73"/>
      <c r="ZM52" s="73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s="74" customFormat="1" ht="25.5" x14ac:dyDescent="0.25">
      <c r="B53" s="95">
        <v>43</v>
      </c>
      <c r="C53" s="95" t="s">
        <v>74</v>
      </c>
      <c r="D53" s="101" t="s">
        <v>287</v>
      </c>
      <c r="E53" s="110" t="s">
        <v>241</v>
      </c>
      <c r="F53" s="97" t="s">
        <v>242</v>
      </c>
      <c r="G53" s="110" t="s">
        <v>243</v>
      </c>
      <c r="H53" s="111">
        <v>6.36</v>
      </c>
      <c r="I53" s="99" t="s">
        <v>273</v>
      </c>
      <c r="J53" s="100">
        <v>95</v>
      </c>
      <c r="K53" s="100">
        <f t="shared" ref="K53:K63" si="1">H53*J53</f>
        <v>604.20000000000005</v>
      </c>
      <c r="L53" s="101" t="s">
        <v>274</v>
      </c>
      <c r="TN53" s="73"/>
      <c r="TO53" s="73"/>
      <c r="TP53" s="73"/>
      <c r="TQ53" s="73"/>
      <c r="TR53" s="73"/>
      <c r="TS53" s="73"/>
      <c r="TT53" s="73"/>
      <c r="TU53" s="73"/>
      <c r="TV53" s="73"/>
      <c r="TW53" s="73"/>
      <c r="TX53" s="73"/>
      <c r="TY53" s="73"/>
      <c r="TZ53" s="73"/>
      <c r="UA53" s="73"/>
      <c r="UB53" s="73"/>
      <c r="UC53" s="73"/>
      <c r="UD53" s="73"/>
      <c r="UE53" s="73"/>
      <c r="UF53" s="73"/>
      <c r="UG53" s="73"/>
      <c r="UH53" s="73"/>
      <c r="UI53" s="73"/>
      <c r="UJ53" s="73"/>
      <c r="UK53" s="73"/>
      <c r="UL53" s="73"/>
      <c r="UM53" s="73"/>
      <c r="UN53" s="73"/>
      <c r="UO53" s="73"/>
      <c r="UP53" s="73"/>
      <c r="UQ53" s="73"/>
      <c r="UR53" s="73"/>
      <c r="US53" s="73"/>
      <c r="UT53" s="73"/>
      <c r="UU53" s="73"/>
      <c r="UV53" s="73"/>
      <c r="UW53" s="73"/>
      <c r="UX53" s="73"/>
      <c r="UY53" s="73"/>
      <c r="UZ53" s="73"/>
      <c r="VA53" s="73"/>
      <c r="VB53" s="73"/>
      <c r="VC53" s="73"/>
      <c r="VD53" s="73"/>
      <c r="VE53" s="73"/>
      <c r="VF53" s="73"/>
      <c r="VG53" s="73"/>
      <c r="VH53" s="73"/>
      <c r="VI53" s="73"/>
      <c r="VJ53" s="73"/>
      <c r="VK53" s="73"/>
      <c r="VL53" s="73"/>
      <c r="VM53" s="73"/>
      <c r="VN53" s="73"/>
      <c r="VO53" s="73"/>
      <c r="VP53" s="73"/>
      <c r="VQ53" s="73"/>
      <c r="VR53" s="73"/>
      <c r="VS53" s="73"/>
      <c r="VT53" s="73"/>
      <c r="VU53" s="73"/>
      <c r="VV53" s="73"/>
      <c r="VW53" s="73"/>
      <c r="VX53" s="73"/>
      <c r="VY53" s="73"/>
      <c r="VZ53" s="73"/>
      <c r="WA53" s="73"/>
      <c r="WB53" s="73"/>
      <c r="WC53" s="73"/>
      <c r="WD53" s="73"/>
      <c r="WE53" s="73"/>
      <c r="WF53" s="73"/>
      <c r="WG53" s="73"/>
      <c r="WH53" s="73"/>
      <c r="WI53" s="73"/>
      <c r="WJ53" s="73"/>
      <c r="WK53" s="73"/>
      <c r="WL53" s="73"/>
      <c r="WM53" s="73"/>
      <c r="WN53" s="73"/>
      <c r="WO53" s="73"/>
      <c r="WP53" s="73"/>
      <c r="WQ53" s="73"/>
      <c r="WR53" s="73"/>
      <c r="WS53" s="73"/>
      <c r="WT53" s="73"/>
      <c r="WU53" s="73"/>
      <c r="WV53" s="73"/>
      <c r="WW53" s="73"/>
      <c r="WX53" s="73"/>
      <c r="WY53" s="73"/>
      <c r="WZ53" s="73"/>
      <c r="XA53" s="73"/>
      <c r="XB53" s="73"/>
      <c r="XC53" s="73"/>
      <c r="XD53" s="73"/>
      <c r="XE53" s="73"/>
      <c r="XF53" s="73"/>
      <c r="XG53" s="73"/>
      <c r="XH53" s="73"/>
      <c r="XI53" s="73"/>
      <c r="XJ53" s="73"/>
      <c r="XK53" s="73"/>
      <c r="XL53" s="73"/>
      <c r="XM53" s="73"/>
      <c r="XN53" s="73"/>
      <c r="XO53" s="73"/>
      <c r="XP53" s="73"/>
      <c r="XQ53" s="73"/>
      <c r="XR53" s="73"/>
      <c r="XS53" s="73"/>
      <c r="XT53" s="73"/>
      <c r="XU53" s="73"/>
      <c r="XV53" s="73"/>
      <c r="XW53" s="73"/>
      <c r="XX53" s="73"/>
      <c r="XY53" s="73"/>
      <c r="XZ53" s="73"/>
      <c r="YA53" s="73"/>
      <c r="YB53" s="73"/>
      <c r="YC53" s="73"/>
      <c r="YD53" s="73"/>
      <c r="YE53" s="73"/>
      <c r="YF53" s="73"/>
      <c r="YG53" s="73"/>
      <c r="YH53" s="73"/>
      <c r="YI53" s="73"/>
      <c r="YJ53" s="73"/>
      <c r="YK53" s="73"/>
      <c r="YL53" s="73"/>
      <c r="YM53" s="73"/>
      <c r="YN53" s="73"/>
      <c r="YO53" s="73"/>
      <c r="YP53" s="73"/>
      <c r="YQ53" s="73"/>
      <c r="YR53" s="73"/>
      <c r="YS53" s="73"/>
      <c r="YT53" s="73"/>
      <c r="YU53" s="73"/>
      <c r="YV53" s="73"/>
      <c r="YW53" s="73"/>
      <c r="YX53" s="73"/>
      <c r="YY53" s="73"/>
      <c r="YZ53" s="73"/>
      <c r="ZA53" s="73"/>
      <c r="ZB53" s="73"/>
      <c r="ZC53" s="73"/>
      <c r="ZD53" s="73"/>
      <c r="ZE53" s="73"/>
      <c r="ZF53" s="73"/>
      <c r="ZG53" s="73"/>
      <c r="ZH53" s="73"/>
      <c r="ZI53" s="73"/>
      <c r="ZJ53" s="73"/>
      <c r="ZK53" s="73"/>
      <c r="ZL53" s="73"/>
      <c r="ZM53" s="73"/>
    </row>
    <row r="54" spans="1:1024" ht="25.5" x14ac:dyDescent="0.25">
      <c r="A54" s="74"/>
      <c r="B54" s="95">
        <v>44</v>
      </c>
      <c r="C54" s="95"/>
      <c r="D54" s="101" t="s">
        <v>287</v>
      </c>
      <c r="E54" s="97" t="s">
        <v>246</v>
      </c>
      <c r="F54" s="97"/>
      <c r="G54" s="109" t="s">
        <v>243</v>
      </c>
      <c r="H54" s="105"/>
      <c r="I54" s="106" t="s">
        <v>244</v>
      </c>
      <c r="J54" s="104"/>
      <c r="K54" s="100">
        <f t="shared" si="1"/>
        <v>0</v>
      </c>
      <c r="L54" s="109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 s="73"/>
      <c r="TO54" s="73"/>
      <c r="TP54" s="73"/>
      <c r="TQ54" s="73"/>
      <c r="TR54" s="73"/>
      <c r="TS54" s="73"/>
      <c r="TT54" s="73"/>
      <c r="TU54" s="73"/>
      <c r="TV54" s="73"/>
      <c r="TW54" s="73"/>
      <c r="TX54" s="73"/>
      <c r="TY54" s="73"/>
      <c r="TZ54" s="73"/>
      <c r="UA54" s="73"/>
      <c r="UB54" s="73"/>
      <c r="UC54" s="73"/>
      <c r="UD54" s="73"/>
      <c r="UE54" s="73"/>
      <c r="UF54" s="73"/>
      <c r="UG54" s="73"/>
      <c r="UH54" s="73"/>
      <c r="UI54" s="73"/>
      <c r="UJ54" s="73"/>
      <c r="UK54" s="73"/>
      <c r="UL54" s="73"/>
      <c r="UM54" s="73"/>
      <c r="UN54" s="73"/>
      <c r="UO54" s="73"/>
      <c r="UP54" s="73"/>
      <c r="UQ54" s="73"/>
      <c r="UR54" s="73"/>
      <c r="US54" s="73"/>
      <c r="UT54" s="73"/>
      <c r="UU54" s="73"/>
      <c r="UV54" s="73"/>
      <c r="UW54" s="73"/>
      <c r="UX54" s="73"/>
      <c r="UY54" s="73"/>
      <c r="UZ54" s="73"/>
      <c r="VA54" s="73"/>
      <c r="VB54" s="73"/>
      <c r="VC54" s="73"/>
      <c r="VD54" s="73"/>
      <c r="VE54" s="73"/>
      <c r="VF54" s="73"/>
      <c r="VG54" s="73"/>
      <c r="VH54" s="73"/>
      <c r="VI54" s="73"/>
      <c r="VJ54" s="73"/>
      <c r="VK54" s="73"/>
      <c r="VL54" s="73"/>
      <c r="VM54" s="73"/>
      <c r="VN54" s="73"/>
      <c r="VO54" s="73"/>
      <c r="VP54" s="73"/>
      <c r="VQ54" s="73"/>
      <c r="VR54" s="73"/>
      <c r="VS54" s="73"/>
      <c r="VT54" s="73"/>
      <c r="VU54" s="73"/>
      <c r="VV54" s="73"/>
      <c r="VW54" s="73"/>
      <c r="VX54" s="73"/>
      <c r="VY54" s="73"/>
      <c r="VZ54" s="73"/>
      <c r="WA54" s="73"/>
      <c r="WB54" s="73"/>
      <c r="WC54" s="73"/>
      <c r="WD54" s="73"/>
      <c r="WE54" s="73"/>
      <c r="WF54" s="73"/>
      <c r="WG54" s="73"/>
      <c r="WH54" s="73"/>
      <c r="WI54" s="73"/>
      <c r="WJ54" s="73"/>
      <c r="WK54" s="73"/>
      <c r="WL54" s="73"/>
      <c r="WM54" s="73"/>
      <c r="WN54" s="73"/>
      <c r="WO54" s="73"/>
      <c r="WP54" s="73"/>
      <c r="WQ54" s="73"/>
      <c r="WR54" s="73"/>
      <c r="WS54" s="73"/>
      <c r="WT54" s="73"/>
      <c r="WU54" s="73"/>
      <c r="WV54" s="73"/>
      <c r="WW54" s="73"/>
      <c r="WX54" s="73"/>
      <c r="WY54" s="73"/>
      <c r="WZ54" s="73"/>
      <c r="XA54" s="73"/>
      <c r="XB54" s="73"/>
      <c r="XC54" s="73"/>
      <c r="XD54" s="73"/>
      <c r="XE54" s="73"/>
      <c r="XF54" s="73"/>
      <c r="XG54" s="73"/>
      <c r="XH54" s="73"/>
      <c r="XI54" s="73"/>
      <c r="XJ54" s="73"/>
      <c r="XK54" s="73"/>
      <c r="XL54" s="73"/>
      <c r="XM54" s="73"/>
      <c r="XN54" s="73"/>
      <c r="XO54" s="73"/>
      <c r="XP54" s="73"/>
      <c r="XQ54" s="73"/>
      <c r="XR54" s="73"/>
      <c r="XS54" s="73"/>
      <c r="XT54" s="73"/>
      <c r="XU54" s="73"/>
      <c r="XV54" s="73"/>
      <c r="XW54" s="73"/>
      <c r="XX54" s="73"/>
      <c r="XY54" s="73"/>
      <c r="XZ54" s="73"/>
      <c r="YA54" s="73"/>
      <c r="YB54" s="73"/>
      <c r="YC54" s="73"/>
      <c r="YD54" s="73"/>
      <c r="YE54" s="73"/>
      <c r="YF54" s="73"/>
      <c r="YG54" s="73"/>
      <c r="YH54" s="73"/>
      <c r="YI54" s="73"/>
      <c r="YJ54" s="73"/>
      <c r="YK54" s="73"/>
      <c r="YL54" s="73"/>
      <c r="YM54" s="73"/>
      <c r="YN54" s="73"/>
      <c r="YO54" s="73"/>
      <c r="YP54" s="73"/>
      <c r="YQ54" s="73"/>
      <c r="YR54" s="73"/>
      <c r="YS54" s="73"/>
      <c r="YT54" s="73"/>
      <c r="YU54" s="73"/>
      <c r="YV54" s="73"/>
      <c r="YW54" s="73"/>
      <c r="YX54" s="73"/>
      <c r="YY54" s="73"/>
      <c r="YZ54" s="73"/>
      <c r="ZA54" s="73"/>
      <c r="ZB54" s="73"/>
      <c r="ZC54" s="73"/>
      <c r="ZD54" s="73"/>
      <c r="ZE54" s="73"/>
      <c r="ZF54" s="73"/>
      <c r="ZG54" s="73"/>
      <c r="ZH54" s="73"/>
      <c r="ZI54" s="73"/>
      <c r="ZJ54" s="73"/>
      <c r="ZK54" s="73"/>
      <c r="ZL54" s="73"/>
      <c r="ZM54" s="73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63.75" x14ac:dyDescent="0.25">
      <c r="A55" s="74"/>
      <c r="B55" s="95">
        <v>45</v>
      </c>
      <c r="C55" s="95" t="s">
        <v>280</v>
      </c>
      <c r="D55" s="96" t="s">
        <v>288</v>
      </c>
      <c r="E55" s="97" t="s">
        <v>241</v>
      </c>
      <c r="F55" s="97" t="s">
        <v>282</v>
      </c>
      <c r="G55" s="97" t="s">
        <v>243</v>
      </c>
      <c r="H55" s="98">
        <v>15.36</v>
      </c>
      <c r="I55" s="99" t="s">
        <v>273</v>
      </c>
      <c r="J55" s="100">
        <v>85</v>
      </c>
      <c r="K55" s="100">
        <f t="shared" si="1"/>
        <v>1305.5999999999999</v>
      </c>
      <c r="L55" s="101" t="s">
        <v>271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 s="73"/>
      <c r="TO55" s="73"/>
      <c r="TP55" s="73"/>
      <c r="TQ55" s="73"/>
      <c r="TR55" s="73"/>
      <c r="TS55" s="73"/>
      <c r="TT55" s="73"/>
      <c r="TU55" s="73"/>
      <c r="TV55" s="73"/>
      <c r="TW55" s="73"/>
      <c r="TX55" s="73"/>
      <c r="TY55" s="73"/>
      <c r="TZ55" s="73"/>
      <c r="UA55" s="73"/>
      <c r="UB55" s="73"/>
      <c r="UC55" s="73"/>
      <c r="UD55" s="73"/>
      <c r="UE55" s="73"/>
      <c r="UF55" s="73"/>
      <c r="UG55" s="73"/>
      <c r="UH55" s="73"/>
      <c r="UI55" s="73"/>
      <c r="UJ55" s="73"/>
      <c r="UK55" s="73"/>
      <c r="UL55" s="73"/>
      <c r="UM55" s="73"/>
      <c r="UN55" s="73"/>
      <c r="UO55" s="73"/>
      <c r="UP55" s="73"/>
      <c r="UQ55" s="73"/>
      <c r="UR55" s="73"/>
      <c r="US55" s="73"/>
      <c r="UT55" s="73"/>
      <c r="UU55" s="73"/>
      <c r="UV55" s="73"/>
      <c r="UW55" s="73"/>
      <c r="UX55" s="73"/>
      <c r="UY55" s="73"/>
      <c r="UZ55" s="73"/>
      <c r="VA55" s="73"/>
      <c r="VB55" s="73"/>
      <c r="VC55" s="73"/>
      <c r="VD55" s="73"/>
      <c r="VE55" s="73"/>
      <c r="VF55" s="73"/>
      <c r="VG55" s="73"/>
      <c r="VH55" s="73"/>
      <c r="VI55" s="73"/>
      <c r="VJ55" s="73"/>
      <c r="VK55" s="73"/>
      <c r="VL55" s="73"/>
      <c r="VM55" s="73"/>
      <c r="VN55" s="73"/>
      <c r="VO55" s="73"/>
      <c r="VP55" s="73"/>
      <c r="VQ55" s="73"/>
      <c r="VR55" s="73"/>
      <c r="VS55" s="73"/>
      <c r="VT55" s="73"/>
      <c r="VU55" s="73"/>
      <c r="VV55" s="73"/>
      <c r="VW55" s="73"/>
      <c r="VX55" s="73"/>
      <c r="VY55" s="73"/>
      <c r="VZ55" s="73"/>
      <c r="WA55" s="73"/>
      <c r="WB55" s="73"/>
      <c r="WC55" s="73"/>
      <c r="WD55" s="73"/>
      <c r="WE55" s="73"/>
      <c r="WF55" s="73"/>
      <c r="WG55" s="73"/>
      <c r="WH55" s="73"/>
      <c r="WI55" s="73"/>
      <c r="WJ55" s="73"/>
      <c r="WK55" s="73"/>
      <c r="WL55" s="73"/>
      <c r="WM55" s="73"/>
      <c r="WN55" s="73"/>
      <c r="WO55" s="73"/>
      <c r="WP55" s="73"/>
      <c r="WQ55" s="73"/>
      <c r="WR55" s="73"/>
      <c r="WS55" s="73"/>
      <c r="WT55" s="73"/>
      <c r="WU55" s="73"/>
      <c r="WV55" s="73"/>
      <c r="WW55" s="73"/>
      <c r="WX55" s="73"/>
      <c r="WY55" s="73"/>
      <c r="WZ55" s="73"/>
      <c r="XA55" s="73"/>
      <c r="XB55" s="73"/>
      <c r="XC55" s="73"/>
      <c r="XD55" s="73"/>
      <c r="XE55" s="73"/>
      <c r="XF55" s="73"/>
      <c r="XG55" s="73"/>
      <c r="XH55" s="73"/>
      <c r="XI55" s="73"/>
      <c r="XJ55" s="73"/>
      <c r="XK55" s="73"/>
      <c r="XL55" s="73"/>
      <c r="XM55" s="73"/>
      <c r="XN55" s="73"/>
      <c r="XO55" s="73"/>
      <c r="XP55" s="73"/>
      <c r="XQ55" s="73"/>
      <c r="XR55" s="73"/>
      <c r="XS55" s="73"/>
      <c r="XT55" s="73"/>
      <c r="XU55" s="73"/>
      <c r="XV55" s="73"/>
      <c r="XW55" s="73"/>
      <c r="XX55" s="73"/>
      <c r="XY55" s="73"/>
      <c r="XZ55" s="73"/>
      <c r="YA55" s="73"/>
      <c r="YB55" s="73"/>
      <c r="YC55" s="73"/>
      <c r="YD55" s="73"/>
      <c r="YE55" s="73"/>
      <c r="YF55" s="73"/>
      <c r="YG55" s="73"/>
      <c r="YH55" s="73"/>
      <c r="YI55" s="73"/>
      <c r="YJ55" s="73"/>
      <c r="YK55" s="73"/>
      <c r="YL55" s="73"/>
      <c r="YM55" s="73"/>
      <c r="YN55" s="73"/>
      <c r="YO55" s="73"/>
      <c r="YP55" s="73"/>
      <c r="YQ55" s="73"/>
      <c r="YR55" s="73"/>
      <c r="YS55" s="73"/>
      <c r="YT55" s="73"/>
      <c r="YU55" s="73"/>
      <c r="YV55" s="73"/>
      <c r="YW55" s="73"/>
      <c r="YX55" s="73"/>
      <c r="YY55" s="73"/>
      <c r="YZ55" s="73"/>
      <c r="ZA55" s="73"/>
      <c r="ZB55" s="73"/>
      <c r="ZC55" s="73"/>
      <c r="ZD55" s="73"/>
      <c r="ZE55" s="73"/>
      <c r="ZF55" s="73"/>
      <c r="ZG55" s="73"/>
      <c r="ZH55" s="73"/>
      <c r="ZI55" s="73"/>
      <c r="ZJ55" s="73"/>
      <c r="ZK55" s="73"/>
      <c r="ZL55" s="73"/>
      <c r="ZM55" s="73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25.5" x14ac:dyDescent="0.25">
      <c r="A56" s="74"/>
      <c r="B56" s="95">
        <v>46</v>
      </c>
      <c r="C56" s="95"/>
      <c r="D56" s="97" t="s">
        <v>288</v>
      </c>
      <c r="E56" s="97" t="s">
        <v>246</v>
      </c>
      <c r="F56" s="97"/>
      <c r="G56" s="97" t="s">
        <v>243</v>
      </c>
      <c r="H56" s="102">
        <f>(8.47+3.65)*4</f>
        <v>48.480000000000004</v>
      </c>
      <c r="I56" s="106" t="s">
        <v>289</v>
      </c>
      <c r="J56" s="103">
        <f>J12</f>
        <v>1.5</v>
      </c>
      <c r="K56" s="100">
        <f t="shared" si="1"/>
        <v>72.72</v>
      </c>
      <c r="L56" s="10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 s="73"/>
      <c r="TO56" s="73"/>
      <c r="TP56" s="73"/>
      <c r="TQ56" s="73"/>
      <c r="TR56" s="73"/>
      <c r="TS56" s="73"/>
      <c r="TT56" s="73"/>
      <c r="TU56" s="73"/>
      <c r="TV56" s="73"/>
      <c r="TW56" s="73"/>
      <c r="TX56" s="73"/>
      <c r="TY56" s="73"/>
      <c r="TZ56" s="73"/>
      <c r="UA56" s="73"/>
      <c r="UB56" s="73"/>
      <c r="UC56" s="73"/>
      <c r="UD56" s="73"/>
      <c r="UE56" s="73"/>
      <c r="UF56" s="73"/>
      <c r="UG56" s="73"/>
      <c r="UH56" s="73"/>
      <c r="UI56" s="73"/>
      <c r="UJ56" s="73"/>
      <c r="UK56" s="73"/>
      <c r="UL56" s="73"/>
      <c r="UM56" s="73"/>
      <c r="UN56" s="73"/>
      <c r="UO56" s="73"/>
      <c r="UP56" s="73"/>
      <c r="UQ56" s="73"/>
      <c r="UR56" s="73"/>
      <c r="US56" s="73"/>
      <c r="UT56" s="73"/>
      <c r="UU56" s="73"/>
      <c r="UV56" s="73"/>
      <c r="UW56" s="73"/>
      <c r="UX56" s="73"/>
      <c r="UY56" s="73"/>
      <c r="UZ56" s="73"/>
      <c r="VA56" s="73"/>
      <c r="VB56" s="73"/>
      <c r="VC56" s="73"/>
      <c r="VD56" s="73"/>
      <c r="VE56" s="73"/>
      <c r="VF56" s="73"/>
      <c r="VG56" s="73"/>
      <c r="VH56" s="73"/>
      <c r="VI56" s="73"/>
      <c r="VJ56" s="73"/>
      <c r="VK56" s="73"/>
      <c r="VL56" s="73"/>
      <c r="VM56" s="73"/>
      <c r="VN56" s="73"/>
      <c r="VO56" s="73"/>
      <c r="VP56" s="73"/>
      <c r="VQ56" s="73"/>
      <c r="VR56" s="73"/>
      <c r="VS56" s="73"/>
      <c r="VT56" s="73"/>
      <c r="VU56" s="73"/>
      <c r="VV56" s="73"/>
      <c r="VW56" s="73"/>
      <c r="VX56" s="73"/>
      <c r="VY56" s="73"/>
      <c r="VZ56" s="73"/>
      <c r="WA56" s="73"/>
      <c r="WB56" s="73"/>
      <c r="WC56" s="73"/>
      <c r="WD56" s="73"/>
      <c r="WE56" s="73"/>
      <c r="WF56" s="73"/>
      <c r="WG56" s="73"/>
      <c r="WH56" s="73"/>
      <c r="WI56" s="73"/>
      <c r="WJ56" s="73"/>
      <c r="WK56" s="73"/>
      <c r="WL56" s="73"/>
      <c r="WM56" s="73"/>
      <c r="WN56" s="73"/>
      <c r="WO56" s="73"/>
      <c r="WP56" s="73"/>
      <c r="WQ56" s="73"/>
      <c r="WR56" s="73"/>
      <c r="WS56" s="73"/>
      <c r="WT56" s="73"/>
      <c r="WU56" s="73"/>
      <c r="WV56" s="73"/>
      <c r="WW56" s="73"/>
      <c r="WX56" s="73"/>
      <c r="WY56" s="73"/>
      <c r="WZ56" s="73"/>
      <c r="XA56" s="73"/>
      <c r="XB56" s="73"/>
      <c r="XC56" s="73"/>
      <c r="XD56" s="73"/>
      <c r="XE56" s="73"/>
      <c r="XF56" s="73"/>
      <c r="XG56" s="73"/>
      <c r="XH56" s="73"/>
      <c r="XI56" s="73"/>
      <c r="XJ56" s="73"/>
      <c r="XK56" s="73"/>
      <c r="XL56" s="73"/>
      <c r="XM56" s="73"/>
      <c r="XN56" s="73"/>
      <c r="XO56" s="73"/>
      <c r="XP56" s="73"/>
      <c r="XQ56" s="73"/>
      <c r="XR56" s="73"/>
      <c r="XS56" s="73"/>
      <c r="XT56" s="73"/>
      <c r="XU56" s="73"/>
      <c r="XV56" s="73"/>
      <c r="XW56" s="73"/>
      <c r="XX56" s="73"/>
      <c r="XY56" s="73"/>
      <c r="XZ56" s="73"/>
      <c r="YA56" s="73"/>
      <c r="YB56" s="73"/>
      <c r="YC56" s="73"/>
      <c r="YD56" s="73"/>
      <c r="YE56" s="73"/>
      <c r="YF56" s="73"/>
      <c r="YG56" s="73"/>
      <c r="YH56" s="73"/>
      <c r="YI56" s="73"/>
      <c r="YJ56" s="73"/>
      <c r="YK56" s="73"/>
      <c r="YL56" s="73"/>
      <c r="YM56" s="73"/>
      <c r="YN56" s="73"/>
      <c r="YO56" s="73"/>
      <c r="YP56" s="73"/>
      <c r="YQ56" s="73"/>
      <c r="YR56" s="73"/>
      <c r="YS56" s="73"/>
      <c r="YT56" s="73"/>
      <c r="YU56" s="73"/>
      <c r="YV56" s="73"/>
      <c r="YW56" s="73"/>
      <c r="YX56" s="73"/>
      <c r="YY56" s="73"/>
      <c r="YZ56" s="73"/>
      <c r="ZA56" s="73"/>
      <c r="ZB56" s="73"/>
      <c r="ZC56" s="73"/>
      <c r="ZD56" s="73"/>
      <c r="ZE56" s="73"/>
      <c r="ZF56" s="73"/>
      <c r="ZG56" s="73"/>
      <c r="ZH56" s="73"/>
      <c r="ZI56" s="73"/>
      <c r="ZJ56" s="73"/>
      <c r="ZK56" s="73"/>
      <c r="ZL56" s="73"/>
      <c r="ZM56" s="73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38.25" x14ac:dyDescent="0.25">
      <c r="A57" s="74"/>
      <c r="B57" s="95">
        <v>47</v>
      </c>
      <c r="C57" s="95" t="s">
        <v>280</v>
      </c>
      <c r="D57" s="96" t="s">
        <v>290</v>
      </c>
      <c r="E57" s="97" t="s">
        <v>241</v>
      </c>
      <c r="F57" s="97" t="s">
        <v>269</v>
      </c>
      <c r="G57" s="97" t="s">
        <v>243</v>
      </c>
      <c r="H57" s="98">
        <v>28.8</v>
      </c>
      <c r="I57" s="99" t="s">
        <v>291</v>
      </c>
      <c r="J57" s="100">
        <v>75</v>
      </c>
      <c r="K57" s="100">
        <f t="shared" si="1"/>
        <v>2160</v>
      </c>
      <c r="L57" s="101" t="s">
        <v>292</v>
      </c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 s="73"/>
      <c r="TO57" s="73"/>
      <c r="TP57" s="73"/>
      <c r="TQ57" s="73"/>
      <c r="TR57" s="73"/>
      <c r="TS57" s="73"/>
      <c r="TT57" s="73"/>
      <c r="TU57" s="73"/>
      <c r="TV57" s="73"/>
      <c r="TW57" s="73"/>
      <c r="TX57" s="73"/>
      <c r="TY57" s="73"/>
      <c r="TZ57" s="73"/>
      <c r="UA57" s="73"/>
      <c r="UB57" s="73"/>
      <c r="UC57" s="73"/>
      <c r="UD57" s="73"/>
      <c r="UE57" s="73"/>
      <c r="UF57" s="73"/>
      <c r="UG57" s="73"/>
      <c r="UH57" s="73"/>
      <c r="UI57" s="73"/>
      <c r="UJ57" s="73"/>
      <c r="UK57" s="73"/>
      <c r="UL57" s="73"/>
      <c r="UM57" s="73"/>
      <c r="UN57" s="73"/>
      <c r="UO57" s="73"/>
      <c r="UP57" s="73"/>
      <c r="UQ57" s="73"/>
      <c r="UR57" s="73"/>
      <c r="US57" s="73"/>
      <c r="UT57" s="73"/>
      <c r="UU57" s="73"/>
      <c r="UV57" s="73"/>
      <c r="UW57" s="73"/>
      <c r="UX57" s="73"/>
      <c r="UY57" s="73"/>
      <c r="UZ57" s="73"/>
      <c r="VA57" s="73"/>
      <c r="VB57" s="73"/>
      <c r="VC57" s="73"/>
      <c r="VD57" s="73"/>
      <c r="VE57" s="73"/>
      <c r="VF57" s="73"/>
      <c r="VG57" s="73"/>
      <c r="VH57" s="73"/>
      <c r="VI57" s="73"/>
      <c r="VJ57" s="73"/>
      <c r="VK57" s="73"/>
      <c r="VL57" s="73"/>
      <c r="VM57" s="73"/>
      <c r="VN57" s="73"/>
      <c r="VO57" s="73"/>
      <c r="VP57" s="73"/>
      <c r="VQ57" s="73"/>
      <c r="VR57" s="73"/>
      <c r="VS57" s="73"/>
      <c r="VT57" s="73"/>
      <c r="VU57" s="73"/>
      <c r="VV57" s="73"/>
      <c r="VW57" s="73"/>
      <c r="VX57" s="73"/>
      <c r="VY57" s="73"/>
      <c r="VZ57" s="73"/>
      <c r="WA57" s="73"/>
      <c r="WB57" s="73"/>
      <c r="WC57" s="73"/>
      <c r="WD57" s="73"/>
      <c r="WE57" s="73"/>
      <c r="WF57" s="73"/>
      <c r="WG57" s="73"/>
      <c r="WH57" s="73"/>
      <c r="WI57" s="73"/>
      <c r="WJ57" s="73"/>
      <c r="WK57" s="73"/>
      <c r="WL57" s="73"/>
      <c r="WM57" s="73"/>
      <c r="WN57" s="73"/>
      <c r="WO57" s="73"/>
      <c r="WP57" s="73"/>
      <c r="WQ57" s="73"/>
      <c r="WR57" s="73"/>
      <c r="WS57" s="73"/>
      <c r="WT57" s="73"/>
      <c r="WU57" s="73"/>
      <c r="WV57" s="73"/>
      <c r="WW57" s="73"/>
      <c r="WX57" s="73"/>
      <c r="WY57" s="73"/>
      <c r="WZ57" s="73"/>
      <c r="XA57" s="73"/>
      <c r="XB57" s="73"/>
      <c r="XC57" s="73"/>
      <c r="XD57" s="73"/>
      <c r="XE57" s="73"/>
      <c r="XF57" s="73"/>
      <c r="XG57" s="73"/>
      <c r="XH57" s="73"/>
      <c r="XI57" s="73"/>
      <c r="XJ57" s="73"/>
      <c r="XK57" s="73"/>
      <c r="XL57" s="73"/>
      <c r="XM57" s="73"/>
      <c r="XN57" s="73"/>
      <c r="XO57" s="73"/>
      <c r="XP57" s="73"/>
      <c r="XQ57" s="73"/>
      <c r="XR57" s="73"/>
      <c r="XS57" s="73"/>
      <c r="XT57" s="73"/>
      <c r="XU57" s="73"/>
      <c r="XV57" s="73"/>
      <c r="XW57" s="73"/>
      <c r="XX57" s="73"/>
      <c r="XY57" s="73"/>
      <c r="XZ57" s="73"/>
      <c r="YA57" s="73"/>
      <c r="YB57" s="73"/>
      <c r="YC57" s="73"/>
      <c r="YD57" s="73"/>
      <c r="YE57" s="73"/>
      <c r="YF57" s="73"/>
      <c r="YG57" s="73"/>
      <c r="YH57" s="73"/>
      <c r="YI57" s="73"/>
      <c r="YJ57" s="73"/>
      <c r="YK57" s="73"/>
      <c r="YL57" s="73"/>
      <c r="YM57" s="73"/>
      <c r="YN57" s="73"/>
      <c r="YO57" s="73"/>
      <c r="YP57" s="73"/>
      <c r="YQ57" s="73"/>
      <c r="YR57" s="73"/>
      <c r="YS57" s="73"/>
      <c r="YT57" s="73"/>
      <c r="YU57" s="73"/>
      <c r="YV57" s="73"/>
      <c r="YW57" s="73"/>
      <c r="YX57" s="73"/>
      <c r="YY57" s="73"/>
      <c r="YZ57" s="73"/>
      <c r="ZA57" s="73"/>
      <c r="ZB57" s="73"/>
      <c r="ZC57" s="73"/>
      <c r="ZD57" s="73"/>
      <c r="ZE57" s="73"/>
      <c r="ZF57" s="73"/>
      <c r="ZG57" s="73"/>
      <c r="ZH57" s="73"/>
      <c r="ZI57" s="73"/>
      <c r="ZJ57" s="73"/>
      <c r="ZK57" s="73"/>
      <c r="ZL57" s="73"/>
      <c r="ZM57" s="73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25">
      <c r="A58" s="74"/>
      <c r="B58" s="95">
        <v>48</v>
      </c>
      <c r="C58" s="95"/>
      <c r="D58" s="97" t="s">
        <v>290</v>
      </c>
      <c r="E58" s="97" t="s">
        <v>246</v>
      </c>
      <c r="F58" s="97"/>
      <c r="G58" s="97" t="s">
        <v>243</v>
      </c>
      <c r="H58" s="102">
        <f>3.1*2.97</f>
        <v>9.2070000000000007</v>
      </c>
      <c r="I58" s="106" t="s">
        <v>247</v>
      </c>
      <c r="J58" s="103">
        <f>J12</f>
        <v>1.5</v>
      </c>
      <c r="K58" s="100">
        <f t="shared" si="1"/>
        <v>13.810500000000001</v>
      </c>
      <c r="L58" s="97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 s="73"/>
      <c r="TO58" s="73"/>
      <c r="TP58" s="73"/>
      <c r="TQ58" s="73"/>
      <c r="TR58" s="73"/>
      <c r="TS58" s="73"/>
      <c r="TT58" s="73"/>
      <c r="TU58" s="73"/>
      <c r="TV58" s="73"/>
      <c r="TW58" s="73"/>
      <c r="TX58" s="73"/>
      <c r="TY58" s="73"/>
      <c r="TZ58" s="73"/>
      <c r="UA58" s="73"/>
      <c r="UB58" s="73"/>
      <c r="UC58" s="73"/>
      <c r="UD58" s="73"/>
      <c r="UE58" s="73"/>
      <c r="UF58" s="73"/>
      <c r="UG58" s="73"/>
      <c r="UH58" s="73"/>
      <c r="UI58" s="73"/>
      <c r="UJ58" s="73"/>
      <c r="UK58" s="73"/>
      <c r="UL58" s="73"/>
      <c r="UM58" s="73"/>
      <c r="UN58" s="73"/>
      <c r="UO58" s="73"/>
      <c r="UP58" s="73"/>
      <c r="UQ58" s="73"/>
      <c r="UR58" s="73"/>
      <c r="US58" s="73"/>
      <c r="UT58" s="73"/>
      <c r="UU58" s="73"/>
      <c r="UV58" s="73"/>
      <c r="UW58" s="73"/>
      <c r="UX58" s="73"/>
      <c r="UY58" s="73"/>
      <c r="UZ58" s="73"/>
      <c r="VA58" s="73"/>
      <c r="VB58" s="73"/>
      <c r="VC58" s="73"/>
      <c r="VD58" s="73"/>
      <c r="VE58" s="73"/>
      <c r="VF58" s="73"/>
      <c r="VG58" s="73"/>
      <c r="VH58" s="73"/>
      <c r="VI58" s="73"/>
      <c r="VJ58" s="73"/>
      <c r="VK58" s="73"/>
      <c r="VL58" s="73"/>
      <c r="VM58" s="73"/>
      <c r="VN58" s="73"/>
      <c r="VO58" s="73"/>
      <c r="VP58" s="73"/>
      <c r="VQ58" s="73"/>
      <c r="VR58" s="73"/>
      <c r="VS58" s="73"/>
      <c r="VT58" s="73"/>
      <c r="VU58" s="73"/>
      <c r="VV58" s="73"/>
      <c r="VW58" s="73"/>
      <c r="VX58" s="73"/>
      <c r="VY58" s="73"/>
      <c r="VZ58" s="73"/>
      <c r="WA58" s="73"/>
      <c r="WB58" s="73"/>
      <c r="WC58" s="73"/>
      <c r="WD58" s="73"/>
      <c r="WE58" s="73"/>
      <c r="WF58" s="73"/>
      <c r="WG58" s="73"/>
      <c r="WH58" s="73"/>
      <c r="WI58" s="73"/>
      <c r="WJ58" s="73"/>
      <c r="WK58" s="73"/>
      <c r="WL58" s="73"/>
      <c r="WM58" s="73"/>
      <c r="WN58" s="73"/>
      <c r="WO58" s="73"/>
      <c r="WP58" s="73"/>
      <c r="WQ58" s="73"/>
      <c r="WR58" s="73"/>
      <c r="WS58" s="73"/>
      <c r="WT58" s="73"/>
      <c r="WU58" s="73"/>
      <c r="WV58" s="73"/>
      <c r="WW58" s="73"/>
      <c r="WX58" s="73"/>
      <c r="WY58" s="73"/>
      <c r="WZ58" s="73"/>
      <c r="XA58" s="73"/>
      <c r="XB58" s="73"/>
      <c r="XC58" s="73"/>
      <c r="XD58" s="73"/>
      <c r="XE58" s="73"/>
      <c r="XF58" s="73"/>
      <c r="XG58" s="73"/>
      <c r="XH58" s="73"/>
      <c r="XI58" s="73"/>
      <c r="XJ58" s="73"/>
      <c r="XK58" s="73"/>
      <c r="XL58" s="73"/>
      <c r="XM58" s="73"/>
      <c r="XN58" s="73"/>
      <c r="XO58" s="73"/>
      <c r="XP58" s="73"/>
      <c r="XQ58" s="73"/>
      <c r="XR58" s="73"/>
      <c r="XS58" s="73"/>
      <c r="XT58" s="73"/>
      <c r="XU58" s="73"/>
      <c r="XV58" s="73"/>
      <c r="XW58" s="73"/>
      <c r="XX58" s="73"/>
      <c r="XY58" s="73"/>
      <c r="XZ58" s="73"/>
      <c r="YA58" s="73"/>
      <c r="YB58" s="73"/>
      <c r="YC58" s="73"/>
      <c r="YD58" s="73"/>
      <c r="YE58" s="73"/>
      <c r="YF58" s="73"/>
      <c r="YG58" s="73"/>
      <c r="YH58" s="73"/>
      <c r="YI58" s="73"/>
      <c r="YJ58" s="73"/>
      <c r="YK58" s="73"/>
      <c r="YL58" s="73"/>
      <c r="YM58" s="73"/>
      <c r="YN58" s="73"/>
      <c r="YO58" s="73"/>
      <c r="YP58" s="73"/>
      <c r="YQ58" s="73"/>
      <c r="YR58" s="73"/>
      <c r="YS58" s="73"/>
      <c r="YT58" s="73"/>
      <c r="YU58" s="73"/>
      <c r="YV58" s="73"/>
      <c r="YW58" s="73"/>
      <c r="YX58" s="73"/>
      <c r="YY58" s="73"/>
      <c r="YZ58" s="73"/>
      <c r="ZA58" s="73"/>
      <c r="ZB58" s="73"/>
      <c r="ZC58" s="73"/>
      <c r="ZD58" s="73"/>
      <c r="ZE58" s="73"/>
      <c r="ZF58" s="73"/>
      <c r="ZG58" s="73"/>
      <c r="ZH58" s="73"/>
      <c r="ZI58" s="73"/>
      <c r="ZJ58" s="73"/>
      <c r="ZK58" s="73"/>
      <c r="ZL58" s="73"/>
      <c r="ZM58" s="73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38.25" x14ac:dyDescent="0.25">
      <c r="A59" s="74"/>
      <c r="B59" s="95">
        <v>49</v>
      </c>
      <c r="C59" s="95" t="s">
        <v>280</v>
      </c>
      <c r="D59" s="96" t="s">
        <v>293</v>
      </c>
      <c r="E59" s="97" t="s">
        <v>241</v>
      </c>
      <c r="F59" s="97" t="s">
        <v>269</v>
      </c>
      <c r="G59" s="97" t="s">
        <v>243</v>
      </c>
      <c r="H59" s="98">
        <v>16.8</v>
      </c>
      <c r="I59" s="99" t="s">
        <v>270</v>
      </c>
      <c r="J59" s="100">
        <v>75</v>
      </c>
      <c r="K59" s="100">
        <f t="shared" si="1"/>
        <v>1260</v>
      </c>
      <c r="L59" s="101" t="s">
        <v>294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 s="73"/>
      <c r="TO59" s="73"/>
      <c r="TP59" s="73"/>
      <c r="TQ59" s="73"/>
      <c r="TR59" s="73"/>
      <c r="TS59" s="73"/>
      <c r="TT59" s="73"/>
      <c r="TU59" s="73"/>
      <c r="TV59" s="73"/>
      <c r="TW59" s="73"/>
      <c r="TX59" s="73"/>
      <c r="TY59" s="73"/>
      <c r="TZ59" s="73"/>
      <c r="UA59" s="73"/>
      <c r="UB59" s="73"/>
      <c r="UC59" s="73"/>
      <c r="UD59" s="73"/>
      <c r="UE59" s="73"/>
      <c r="UF59" s="73"/>
      <c r="UG59" s="73"/>
      <c r="UH59" s="73"/>
      <c r="UI59" s="73"/>
      <c r="UJ59" s="73"/>
      <c r="UK59" s="73"/>
      <c r="UL59" s="73"/>
      <c r="UM59" s="73"/>
      <c r="UN59" s="73"/>
      <c r="UO59" s="73"/>
      <c r="UP59" s="73"/>
      <c r="UQ59" s="73"/>
      <c r="UR59" s="73"/>
      <c r="US59" s="73"/>
      <c r="UT59" s="73"/>
      <c r="UU59" s="73"/>
      <c r="UV59" s="73"/>
      <c r="UW59" s="73"/>
      <c r="UX59" s="73"/>
      <c r="UY59" s="73"/>
      <c r="UZ59" s="73"/>
      <c r="VA59" s="73"/>
      <c r="VB59" s="73"/>
      <c r="VC59" s="73"/>
      <c r="VD59" s="73"/>
      <c r="VE59" s="73"/>
      <c r="VF59" s="73"/>
      <c r="VG59" s="73"/>
      <c r="VH59" s="73"/>
      <c r="VI59" s="73"/>
      <c r="VJ59" s="73"/>
      <c r="VK59" s="73"/>
      <c r="VL59" s="73"/>
      <c r="VM59" s="73"/>
      <c r="VN59" s="73"/>
      <c r="VO59" s="73"/>
      <c r="VP59" s="73"/>
      <c r="VQ59" s="73"/>
      <c r="VR59" s="73"/>
      <c r="VS59" s="73"/>
      <c r="VT59" s="73"/>
      <c r="VU59" s="73"/>
      <c r="VV59" s="73"/>
      <c r="VW59" s="73"/>
      <c r="VX59" s="73"/>
      <c r="VY59" s="73"/>
      <c r="VZ59" s="73"/>
      <c r="WA59" s="73"/>
      <c r="WB59" s="73"/>
      <c r="WC59" s="73"/>
      <c r="WD59" s="73"/>
      <c r="WE59" s="73"/>
      <c r="WF59" s="73"/>
      <c r="WG59" s="73"/>
      <c r="WH59" s="73"/>
      <c r="WI59" s="73"/>
      <c r="WJ59" s="73"/>
      <c r="WK59" s="73"/>
      <c r="WL59" s="73"/>
      <c r="WM59" s="73"/>
      <c r="WN59" s="73"/>
      <c r="WO59" s="73"/>
      <c r="WP59" s="73"/>
      <c r="WQ59" s="73"/>
      <c r="WR59" s="73"/>
      <c r="WS59" s="73"/>
      <c r="WT59" s="73"/>
      <c r="WU59" s="73"/>
      <c r="WV59" s="73"/>
      <c r="WW59" s="73"/>
      <c r="WX59" s="73"/>
      <c r="WY59" s="73"/>
      <c r="WZ59" s="73"/>
      <c r="XA59" s="73"/>
      <c r="XB59" s="73"/>
      <c r="XC59" s="73"/>
      <c r="XD59" s="73"/>
      <c r="XE59" s="73"/>
      <c r="XF59" s="73"/>
      <c r="XG59" s="73"/>
      <c r="XH59" s="73"/>
      <c r="XI59" s="73"/>
      <c r="XJ59" s="73"/>
      <c r="XK59" s="73"/>
      <c r="XL59" s="73"/>
      <c r="XM59" s="73"/>
      <c r="XN59" s="73"/>
      <c r="XO59" s="73"/>
      <c r="XP59" s="73"/>
      <c r="XQ59" s="73"/>
      <c r="XR59" s="73"/>
      <c r="XS59" s="73"/>
      <c r="XT59" s="73"/>
      <c r="XU59" s="73"/>
      <c r="XV59" s="73"/>
      <c r="XW59" s="73"/>
      <c r="XX59" s="73"/>
      <c r="XY59" s="73"/>
      <c r="XZ59" s="73"/>
      <c r="YA59" s="73"/>
      <c r="YB59" s="73"/>
      <c r="YC59" s="73"/>
      <c r="YD59" s="73"/>
      <c r="YE59" s="73"/>
      <c r="YF59" s="73"/>
      <c r="YG59" s="73"/>
      <c r="YH59" s="73"/>
      <c r="YI59" s="73"/>
      <c r="YJ59" s="73"/>
      <c r="YK59" s="73"/>
      <c r="YL59" s="73"/>
      <c r="YM59" s="73"/>
      <c r="YN59" s="73"/>
      <c r="YO59" s="73"/>
      <c r="YP59" s="73"/>
      <c r="YQ59" s="73"/>
      <c r="YR59" s="73"/>
      <c r="YS59" s="73"/>
      <c r="YT59" s="73"/>
      <c r="YU59" s="73"/>
      <c r="YV59" s="73"/>
      <c r="YW59" s="73"/>
      <c r="YX59" s="73"/>
      <c r="YY59" s="73"/>
      <c r="YZ59" s="73"/>
      <c r="ZA59" s="73"/>
      <c r="ZB59" s="73"/>
      <c r="ZC59" s="73"/>
      <c r="ZD59" s="73"/>
      <c r="ZE59" s="73"/>
      <c r="ZF59" s="73"/>
      <c r="ZG59" s="73"/>
      <c r="ZH59" s="73"/>
      <c r="ZI59" s="73"/>
      <c r="ZJ59" s="73"/>
      <c r="ZK59" s="73"/>
      <c r="ZL59" s="73"/>
      <c r="ZM59" s="73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25">
      <c r="A60" s="74"/>
      <c r="B60" s="95">
        <v>50</v>
      </c>
      <c r="C60" s="95"/>
      <c r="D60" s="97" t="s">
        <v>295</v>
      </c>
      <c r="E60" s="97" t="s">
        <v>296</v>
      </c>
      <c r="F60" s="97" t="s">
        <v>297</v>
      </c>
      <c r="G60" s="97" t="s">
        <v>243</v>
      </c>
      <c r="H60" s="114"/>
      <c r="I60" s="106" t="s">
        <v>298</v>
      </c>
      <c r="J60" s="104"/>
      <c r="K60" s="100">
        <f t="shared" si="1"/>
        <v>0</v>
      </c>
      <c r="L60" s="109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 s="73"/>
      <c r="TO60" s="73"/>
      <c r="TP60" s="73"/>
      <c r="TQ60" s="73"/>
      <c r="TR60" s="73"/>
      <c r="TS60" s="73"/>
      <c r="TT60" s="73"/>
      <c r="TU60" s="73"/>
      <c r="TV60" s="73"/>
      <c r="TW60" s="73"/>
      <c r="TX60" s="73"/>
      <c r="TY60" s="73"/>
      <c r="TZ60" s="73"/>
      <c r="UA60" s="73"/>
      <c r="UB60" s="73"/>
      <c r="UC60" s="73"/>
      <c r="UD60" s="73"/>
      <c r="UE60" s="73"/>
      <c r="UF60" s="73"/>
      <c r="UG60" s="73"/>
      <c r="UH60" s="73"/>
      <c r="UI60" s="73"/>
      <c r="UJ60" s="73"/>
      <c r="UK60" s="73"/>
      <c r="UL60" s="73"/>
      <c r="UM60" s="73"/>
      <c r="UN60" s="73"/>
      <c r="UO60" s="73"/>
      <c r="UP60" s="73"/>
      <c r="UQ60" s="73"/>
      <c r="UR60" s="73"/>
      <c r="US60" s="73"/>
      <c r="UT60" s="73"/>
      <c r="UU60" s="73"/>
      <c r="UV60" s="73"/>
      <c r="UW60" s="73"/>
      <c r="UX60" s="73"/>
      <c r="UY60" s="73"/>
      <c r="UZ60" s="73"/>
      <c r="VA60" s="73"/>
      <c r="VB60" s="73"/>
      <c r="VC60" s="73"/>
      <c r="VD60" s="73"/>
      <c r="VE60" s="73"/>
      <c r="VF60" s="73"/>
      <c r="VG60" s="73"/>
      <c r="VH60" s="73"/>
      <c r="VI60" s="73"/>
      <c r="VJ60" s="73"/>
      <c r="VK60" s="73"/>
      <c r="VL60" s="73"/>
      <c r="VM60" s="73"/>
      <c r="VN60" s="73"/>
      <c r="VO60" s="73"/>
      <c r="VP60" s="73"/>
      <c r="VQ60" s="73"/>
      <c r="VR60" s="73"/>
      <c r="VS60" s="73"/>
      <c r="VT60" s="73"/>
      <c r="VU60" s="73"/>
      <c r="VV60" s="73"/>
      <c r="VW60" s="73"/>
      <c r="VX60" s="73"/>
      <c r="VY60" s="73"/>
      <c r="VZ60" s="73"/>
      <c r="WA60" s="73"/>
      <c r="WB60" s="73"/>
      <c r="WC60" s="73"/>
      <c r="WD60" s="73"/>
      <c r="WE60" s="73"/>
      <c r="WF60" s="73"/>
      <c r="WG60" s="73"/>
      <c r="WH60" s="73"/>
      <c r="WI60" s="73"/>
      <c r="WJ60" s="73"/>
      <c r="WK60" s="73"/>
      <c r="WL60" s="73"/>
      <c r="WM60" s="73"/>
      <c r="WN60" s="73"/>
      <c r="WO60" s="73"/>
      <c r="WP60" s="73"/>
      <c r="WQ60" s="73"/>
      <c r="WR60" s="73"/>
      <c r="WS60" s="73"/>
      <c r="WT60" s="73"/>
      <c r="WU60" s="73"/>
      <c r="WV60" s="73"/>
      <c r="WW60" s="73"/>
      <c r="WX60" s="73"/>
      <c r="WY60" s="73"/>
      <c r="WZ60" s="73"/>
      <c r="XA60" s="73"/>
      <c r="XB60" s="73"/>
      <c r="XC60" s="73"/>
      <c r="XD60" s="73"/>
      <c r="XE60" s="73"/>
      <c r="XF60" s="73"/>
      <c r="XG60" s="73"/>
      <c r="XH60" s="73"/>
      <c r="XI60" s="73"/>
      <c r="XJ60" s="73"/>
      <c r="XK60" s="73"/>
      <c r="XL60" s="73"/>
      <c r="XM60" s="73"/>
      <c r="XN60" s="73"/>
      <c r="XO60" s="73"/>
      <c r="XP60" s="73"/>
      <c r="XQ60" s="73"/>
      <c r="XR60" s="73"/>
      <c r="XS60" s="73"/>
      <c r="XT60" s="73"/>
      <c r="XU60" s="73"/>
      <c r="XV60" s="73"/>
      <c r="XW60" s="73"/>
      <c r="XX60" s="73"/>
      <c r="XY60" s="73"/>
      <c r="XZ60" s="73"/>
      <c r="YA60" s="73"/>
      <c r="YB60" s="73"/>
      <c r="YC60" s="73"/>
      <c r="YD60" s="73"/>
      <c r="YE60" s="73"/>
      <c r="YF60" s="73"/>
      <c r="YG60" s="73"/>
      <c r="YH60" s="73"/>
      <c r="YI60" s="73"/>
      <c r="YJ60" s="73"/>
      <c r="YK60" s="73"/>
      <c r="YL60" s="73"/>
      <c r="YM60" s="73"/>
      <c r="YN60" s="73"/>
      <c r="YO60" s="73"/>
      <c r="YP60" s="73"/>
      <c r="YQ60" s="73"/>
      <c r="YR60" s="73"/>
      <c r="YS60" s="73"/>
      <c r="YT60" s="73"/>
      <c r="YU60" s="73"/>
      <c r="YV60" s="73"/>
      <c r="YW60" s="73"/>
      <c r="YX60" s="73"/>
      <c r="YY60" s="73"/>
      <c r="YZ60" s="73"/>
      <c r="ZA60" s="73"/>
      <c r="ZB60" s="73"/>
      <c r="ZC60" s="73"/>
      <c r="ZD60" s="73"/>
      <c r="ZE60" s="73"/>
      <c r="ZF60" s="73"/>
      <c r="ZG60" s="73"/>
      <c r="ZH60" s="73"/>
      <c r="ZI60" s="73"/>
      <c r="ZJ60" s="73"/>
      <c r="ZK60" s="73"/>
      <c r="ZL60" s="73"/>
      <c r="ZM60" s="73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25">
      <c r="A61" s="74"/>
      <c r="B61" s="95">
        <v>51</v>
      </c>
      <c r="C61" s="95" t="s">
        <v>280</v>
      </c>
      <c r="D61" s="101" t="s">
        <v>295</v>
      </c>
      <c r="E61" s="110" t="s">
        <v>241</v>
      </c>
      <c r="F61" s="110" t="s">
        <v>299</v>
      </c>
      <c r="G61" s="97" t="s">
        <v>256</v>
      </c>
      <c r="H61" s="105">
        <v>20</v>
      </c>
      <c r="I61" s="115" t="s">
        <v>300</v>
      </c>
      <c r="J61" s="103">
        <v>30</v>
      </c>
      <c r="K61" s="103">
        <f t="shared" si="1"/>
        <v>600</v>
      </c>
      <c r="L61" s="101" t="s">
        <v>274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 s="73"/>
      <c r="TO61" s="73"/>
      <c r="TP61" s="73"/>
      <c r="TQ61" s="73"/>
      <c r="TR61" s="73"/>
      <c r="TS61" s="73"/>
      <c r="TT61" s="73"/>
      <c r="TU61" s="73"/>
      <c r="TV61" s="73"/>
      <c r="TW61" s="73"/>
      <c r="TX61" s="73"/>
      <c r="TY61" s="73"/>
      <c r="TZ61" s="73"/>
      <c r="UA61" s="73"/>
      <c r="UB61" s="73"/>
      <c r="UC61" s="73"/>
      <c r="UD61" s="73"/>
      <c r="UE61" s="73"/>
      <c r="UF61" s="73"/>
      <c r="UG61" s="73"/>
      <c r="UH61" s="73"/>
      <c r="UI61" s="73"/>
      <c r="UJ61" s="73"/>
      <c r="UK61" s="73"/>
      <c r="UL61" s="73"/>
      <c r="UM61" s="73"/>
      <c r="UN61" s="73"/>
      <c r="UO61" s="73"/>
      <c r="UP61" s="73"/>
      <c r="UQ61" s="73"/>
      <c r="UR61" s="73"/>
      <c r="US61" s="73"/>
      <c r="UT61" s="73"/>
      <c r="UU61" s="73"/>
      <c r="UV61" s="73"/>
      <c r="UW61" s="73"/>
      <c r="UX61" s="73"/>
      <c r="UY61" s="73"/>
      <c r="UZ61" s="73"/>
      <c r="VA61" s="73"/>
      <c r="VB61" s="73"/>
      <c r="VC61" s="73"/>
      <c r="VD61" s="73"/>
      <c r="VE61" s="73"/>
      <c r="VF61" s="73"/>
      <c r="VG61" s="73"/>
      <c r="VH61" s="73"/>
      <c r="VI61" s="73"/>
      <c r="VJ61" s="73"/>
      <c r="VK61" s="73"/>
      <c r="VL61" s="73"/>
      <c r="VM61" s="73"/>
      <c r="VN61" s="73"/>
      <c r="VO61" s="73"/>
      <c r="VP61" s="73"/>
      <c r="VQ61" s="73"/>
      <c r="VR61" s="73"/>
      <c r="VS61" s="73"/>
      <c r="VT61" s="73"/>
      <c r="VU61" s="73"/>
      <c r="VV61" s="73"/>
      <c r="VW61" s="73"/>
      <c r="VX61" s="73"/>
      <c r="VY61" s="73"/>
      <c r="VZ61" s="73"/>
      <c r="WA61" s="73"/>
      <c r="WB61" s="73"/>
      <c r="WC61" s="73"/>
      <c r="WD61" s="73"/>
      <c r="WE61" s="73"/>
      <c r="WF61" s="73"/>
      <c r="WG61" s="73"/>
      <c r="WH61" s="73"/>
      <c r="WI61" s="73"/>
      <c r="WJ61" s="73"/>
      <c r="WK61" s="73"/>
      <c r="WL61" s="73"/>
      <c r="WM61" s="73"/>
      <c r="WN61" s="73"/>
      <c r="WO61" s="73"/>
      <c r="WP61" s="73"/>
      <c r="WQ61" s="73"/>
      <c r="WR61" s="73"/>
      <c r="WS61" s="73"/>
      <c r="WT61" s="73"/>
      <c r="WU61" s="73"/>
      <c r="WV61" s="73"/>
      <c r="WW61" s="73"/>
      <c r="WX61" s="73"/>
      <c r="WY61" s="73"/>
      <c r="WZ61" s="73"/>
      <c r="XA61" s="73"/>
      <c r="XB61" s="73"/>
      <c r="XC61" s="73"/>
      <c r="XD61" s="73"/>
      <c r="XE61" s="73"/>
      <c r="XF61" s="73"/>
      <c r="XG61" s="73"/>
      <c r="XH61" s="73"/>
      <c r="XI61" s="73"/>
      <c r="XJ61" s="73"/>
      <c r="XK61" s="73"/>
      <c r="XL61" s="73"/>
      <c r="XM61" s="73"/>
      <c r="XN61" s="73"/>
      <c r="XO61" s="73"/>
      <c r="XP61" s="73"/>
      <c r="XQ61" s="73"/>
      <c r="XR61" s="73"/>
      <c r="XS61" s="73"/>
      <c r="XT61" s="73"/>
      <c r="XU61" s="73"/>
      <c r="XV61" s="73"/>
      <c r="XW61" s="73"/>
      <c r="XX61" s="73"/>
      <c r="XY61" s="73"/>
      <c r="XZ61" s="73"/>
      <c r="YA61" s="73"/>
      <c r="YB61" s="73"/>
      <c r="YC61" s="73"/>
      <c r="YD61" s="73"/>
      <c r="YE61" s="73"/>
      <c r="YF61" s="73"/>
      <c r="YG61" s="73"/>
      <c r="YH61" s="73"/>
      <c r="YI61" s="73"/>
      <c r="YJ61" s="73"/>
      <c r="YK61" s="73"/>
      <c r="YL61" s="73"/>
      <c r="YM61" s="73"/>
      <c r="YN61" s="73"/>
      <c r="YO61" s="73"/>
      <c r="YP61" s="73"/>
      <c r="YQ61" s="73"/>
      <c r="YR61" s="73"/>
      <c r="YS61" s="73"/>
      <c r="YT61" s="73"/>
      <c r="YU61" s="73"/>
      <c r="YV61" s="73"/>
      <c r="YW61" s="73"/>
      <c r="YX61" s="73"/>
      <c r="YY61" s="73"/>
      <c r="YZ61" s="73"/>
      <c r="ZA61" s="73"/>
      <c r="ZB61" s="73"/>
      <c r="ZC61" s="73"/>
      <c r="ZD61" s="73"/>
      <c r="ZE61" s="73"/>
      <c r="ZF61" s="73"/>
      <c r="ZG61" s="73"/>
      <c r="ZH61" s="73"/>
      <c r="ZI61" s="73"/>
      <c r="ZJ61" s="73"/>
      <c r="ZK61" s="73"/>
      <c r="ZL61" s="73"/>
      <c r="ZM61" s="73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25">
      <c r="A62" s="74"/>
      <c r="B62" s="95">
        <v>52</v>
      </c>
      <c r="C62" s="95" t="s">
        <v>280</v>
      </c>
      <c r="D62" s="116" t="s">
        <v>295</v>
      </c>
      <c r="E62" s="111" t="s">
        <v>241</v>
      </c>
      <c r="F62" s="111" t="s">
        <v>301</v>
      </c>
      <c r="G62" s="110" t="s">
        <v>243</v>
      </c>
      <c r="H62" s="111">
        <v>22.24</v>
      </c>
      <c r="I62" s="115" t="s">
        <v>302</v>
      </c>
      <c r="J62" s="103">
        <v>0</v>
      </c>
      <c r="K62" s="103">
        <f t="shared" si="1"/>
        <v>0</v>
      </c>
      <c r="L62" s="101" t="s">
        <v>274</v>
      </c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 s="73"/>
      <c r="TO62" s="73"/>
      <c r="TP62" s="73"/>
      <c r="TQ62" s="73"/>
      <c r="TR62" s="73"/>
      <c r="TS62" s="73"/>
      <c r="TT62" s="73"/>
      <c r="TU62" s="73"/>
      <c r="TV62" s="73"/>
      <c r="TW62" s="73"/>
      <c r="TX62" s="73"/>
      <c r="TY62" s="73"/>
      <c r="TZ62" s="73"/>
      <c r="UA62" s="73"/>
      <c r="UB62" s="73"/>
      <c r="UC62" s="73"/>
      <c r="UD62" s="73"/>
      <c r="UE62" s="73"/>
      <c r="UF62" s="73"/>
      <c r="UG62" s="73"/>
      <c r="UH62" s="73"/>
      <c r="UI62" s="73"/>
      <c r="UJ62" s="73"/>
      <c r="UK62" s="73"/>
      <c r="UL62" s="73"/>
      <c r="UM62" s="73"/>
      <c r="UN62" s="73"/>
      <c r="UO62" s="73"/>
      <c r="UP62" s="73"/>
      <c r="UQ62" s="73"/>
      <c r="UR62" s="73"/>
      <c r="US62" s="73"/>
      <c r="UT62" s="73"/>
      <c r="UU62" s="73"/>
      <c r="UV62" s="73"/>
      <c r="UW62" s="73"/>
      <c r="UX62" s="73"/>
      <c r="UY62" s="73"/>
      <c r="UZ62" s="73"/>
      <c r="VA62" s="73"/>
      <c r="VB62" s="73"/>
      <c r="VC62" s="73"/>
      <c r="VD62" s="73"/>
      <c r="VE62" s="73"/>
      <c r="VF62" s="73"/>
      <c r="VG62" s="73"/>
      <c r="VH62" s="73"/>
      <c r="VI62" s="73"/>
      <c r="VJ62" s="73"/>
      <c r="VK62" s="73"/>
      <c r="VL62" s="73"/>
      <c r="VM62" s="73"/>
      <c r="VN62" s="73"/>
      <c r="VO62" s="73"/>
      <c r="VP62" s="73"/>
      <c r="VQ62" s="73"/>
      <c r="VR62" s="73"/>
      <c r="VS62" s="73"/>
      <c r="VT62" s="73"/>
      <c r="VU62" s="73"/>
      <c r="VV62" s="73"/>
      <c r="VW62" s="73"/>
      <c r="VX62" s="73"/>
      <c r="VY62" s="73"/>
      <c r="VZ62" s="73"/>
      <c r="WA62" s="73"/>
      <c r="WB62" s="73"/>
      <c r="WC62" s="73"/>
      <c r="WD62" s="73"/>
      <c r="WE62" s="73"/>
      <c r="WF62" s="73"/>
      <c r="WG62" s="73"/>
      <c r="WH62" s="73"/>
      <c r="WI62" s="73"/>
      <c r="WJ62" s="73"/>
      <c r="WK62" s="73"/>
      <c r="WL62" s="73"/>
      <c r="WM62" s="73"/>
      <c r="WN62" s="73"/>
      <c r="WO62" s="73"/>
      <c r="WP62" s="73"/>
      <c r="WQ62" s="73"/>
      <c r="WR62" s="73"/>
      <c r="WS62" s="73"/>
      <c r="WT62" s="73"/>
      <c r="WU62" s="73"/>
      <c r="WV62" s="73"/>
      <c r="WW62" s="73"/>
      <c r="WX62" s="73"/>
      <c r="WY62" s="73"/>
      <c r="WZ62" s="73"/>
      <c r="XA62" s="73"/>
      <c r="XB62" s="73"/>
      <c r="XC62" s="73"/>
      <c r="XD62" s="73"/>
      <c r="XE62" s="73"/>
      <c r="XF62" s="73"/>
      <c r="XG62" s="73"/>
      <c r="XH62" s="73"/>
      <c r="XI62" s="73"/>
      <c r="XJ62" s="73"/>
      <c r="XK62" s="73"/>
      <c r="XL62" s="73"/>
      <c r="XM62" s="73"/>
      <c r="XN62" s="73"/>
      <c r="XO62" s="73"/>
      <c r="XP62" s="73"/>
      <c r="XQ62" s="73"/>
      <c r="XR62" s="73"/>
      <c r="XS62" s="73"/>
      <c r="XT62" s="73"/>
      <c r="XU62" s="73"/>
      <c r="XV62" s="73"/>
      <c r="XW62" s="73"/>
      <c r="XX62" s="73"/>
      <c r="XY62" s="73"/>
      <c r="XZ62" s="73"/>
      <c r="YA62" s="73"/>
      <c r="YB62" s="73"/>
      <c r="YC62" s="73"/>
      <c r="YD62" s="73"/>
      <c r="YE62" s="73"/>
      <c r="YF62" s="73"/>
      <c r="YG62" s="73"/>
      <c r="YH62" s="73"/>
      <c r="YI62" s="73"/>
      <c r="YJ62" s="73"/>
      <c r="YK62" s="73"/>
      <c r="YL62" s="73"/>
      <c r="YM62" s="73"/>
      <c r="YN62" s="73"/>
      <c r="YO62" s="73"/>
      <c r="YP62" s="73"/>
      <c r="YQ62" s="73"/>
      <c r="YR62" s="73"/>
      <c r="YS62" s="73"/>
      <c r="YT62" s="73"/>
      <c r="YU62" s="73"/>
      <c r="YV62" s="73"/>
      <c r="YW62" s="73"/>
      <c r="YX62" s="73"/>
      <c r="YY62" s="73"/>
      <c r="YZ62" s="73"/>
      <c r="ZA62" s="73"/>
      <c r="ZB62" s="73"/>
      <c r="ZC62" s="73"/>
      <c r="ZD62" s="73"/>
      <c r="ZE62" s="73"/>
      <c r="ZF62" s="73"/>
      <c r="ZG62" s="73"/>
      <c r="ZH62" s="73"/>
      <c r="ZI62" s="73"/>
      <c r="ZJ62" s="73"/>
      <c r="ZK62" s="73"/>
      <c r="ZL62" s="73"/>
      <c r="ZM62" s="73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s="118" customFormat="1" ht="25.5" hidden="1" x14ac:dyDescent="0.25">
      <c r="A63" s="117"/>
      <c r="B63" s="95">
        <v>53</v>
      </c>
      <c r="C63" s="95" t="s">
        <v>72</v>
      </c>
      <c r="D63" s="96" t="s">
        <v>303</v>
      </c>
      <c r="E63" s="97" t="s">
        <v>241</v>
      </c>
      <c r="F63" s="110" t="s">
        <v>304</v>
      </c>
      <c r="G63" s="109" t="s">
        <v>243</v>
      </c>
      <c r="H63" s="105">
        <v>3</v>
      </c>
      <c r="I63" s="101" t="s">
        <v>305</v>
      </c>
      <c r="J63" s="103">
        <v>0</v>
      </c>
      <c r="K63" s="103">
        <f t="shared" si="1"/>
        <v>0</v>
      </c>
      <c r="L63" s="101" t="s">
        <v>306</v>
      </c>
      <c r="TN63" s="117"/>
      <c r="TO63" s="117"/>
      <c r="TP63" s="117"/>
      <c r="TQ63" s="117"/>
      <c r="TR63" s="117"/>
      <c r="TS63" s="117"/>
      <c r="TT63" s="117"/>
      <c r="TU63" s="117"/>
      <c r="TV63" s="117"/>
      <c r="TW63" s="117"/>
      <c r="TX63" s="117"/>
      <c r="TY63" s="117"/>
      <c r="TZ63" s="117"/>
      <c r="UA63" s="117"/>
      <c r="UB63" s="117"/>
      <c r="UC63" s="117"/>
      <c r="UD63" s="117"/>
      <c r="UE63" s="117"/>
      <c r="UF63" s="117"/>
      <c r="UG63" s="117"/>
      <c r="UH63" s="117"/>
      <c r="UI63" s="117"/>
      <c r="UJ63" s="117"/>
      <c r="UK63" s="117"/>
      <c r="UL63" s="117"/>
      <c r="UM63" s="117"/>
      <c r="UN63" s="117"/>
      <c r="UO63" s="117"/>
      <c r="UP63" s="117"/>
      <c r="UQ63" s="117"/>
      <c r="UR63" s="117"/>
      <c r="US63" s="117"/>
      <c r="UT63" s="117"/>
      <c r="UU63" s="117"/>
      <c r="UV63" s="117"/>
      <c r="UW63" s="117"/>
      <c r="UX63" s="117"/>
      <c r="UY63" s="117"/>
      <c r="UZ63" s="117"/>
      <c r="VA63" s="117"/>
      <c r="VB63" s="117"/>
      <c r="VC63" s="117"/>
      <c r="VD63" s="117"/>
      <c r="VE63" s="117"/>
      <c r="VF63" s="117"/>
      <c r="VG63" s="117"/>
      <c r="VH63" s="117"/>
      <c r="VI63" s="117"/>
      <c r="VJ63" s="117"/>
      <c r="VK63" s="117"/>
      <c r="VL63" s="117"/>
      <c r="VM63" s="117"/>
      <c r="VN63" s="117"/>
      <c r="VO63" s="117"/>
      <c r="VP63" s="117"/>
      <c r="VQ63" s="117"/>
      <c r="VR63" s="117"/>
      <c r="VS63" s="117"/>
      <c r="VT63" s="117"/>
      <c r="VU63" s="117"/>
      <c r="VV63" s="117"/>
      <c r="VW63" s="117"/>
      <c r="VX63" s="117"/>
      <c r="VY63" s="117"/>
      <c r="VZ63" s="117"/>
      <c r="WA63" s="117"/>
      <c r="WB63" s="117"/>
      <c r="WC63" s="117"/>
      <c r="WD63" s="117"/>
      <c r="WE63" s="117"/>
      <c r="WF63" s="117"/>
      <c r="WG63" s="117"/>
      <c r="WH63" s="117"/>
      <c r="WI63" s="117"/>
      <c r="WJ63" s="117"/>
      <c r="WK63" s="117"/>
      <c r="WL63" s="117"/>
      <c r="WM63" s="117"/>
      <c r="WN63" s="117"/>
      <c r="WO63" s="117"/>
      <c r="WP63" s="117"/>
      <c r="WQ63" s="117"/>
      <c r="WR63" s="117"/>
      <c r="WS63" s="117"/>
      <c r="WT63" s="117"/>
      <c r="WU63" s="117"/>
      <c r="WV63" s="117"/>
      <c r="WW63" s="117"/>
      <c r="WX63" s="117"/>
      <c r="WY63" s="117"/>
      <c r="WZ63" s="117"/>
      <c r="XA63" s="117"/>
      <c r="XB63" s="117"/>
      <c r="XC63" s="117"/>
      <c r="XD63" s="117"/>
      <c r="XE63" s="117"/>
      <c r="XF63" s="117"/>
      <c r="XG63" s="117"/>
      <c r="XH63" s="117"/>
      <c r="XI63" s="117"/>
      <c r="XJ63" s="117"/>
      <c r="XK63" s="117"/>
      <c r="XL63" s="117"/>
      <c r="XM63" s="117"/>
      <c r="XN63" s="117"/>
      <c r="XO63" s="117"/>
      <c r="XP63" s="117"/>
      <c r="XQ63" s="117"/>
      <c r="XR63" s="117"/>
      <c r="XS63" s="117"/>
      <c r="XT63" s="117"/>
      <c r="XU63" s="117"/>
      <c r="XV63" s="117"/>
      <c r="XW63" s="117"/>
      <c r="XX63" s="117"/>
      <c r="XY63" s="117"/>
      <c r="XZ63" s="117"/>
      <c r="YA63" s="117"/>
      <c r="YB63" s="117"/>
      <c r="YC63" s="117"/>
      <c r="YD63" s="117"/>
      <c r="YE63" s="117"/>
      <c r="YF63" s="117"/>
      <c r="YG63" s="117"/>
      <c r="YH63" s="117"/>
      <c r="YI63" s="117"/>
      <c r="YJ63" s="117"/>
      <c r="YK63" s="117"/>
      <c r="YL63" s="117"/>
      <c r="YM63" s="117"/>
      <c r="YN63" s="117"/>
      <c r="YO63" s="117"/>
      <c r="YP63" s="117"/>
      <c r="YQ63" s="117"/>
      <c r="YR63" s="117"/>
      <c r="YS63" s="117"/>
      <c r="YT63" s="117"/>
      <c r="YU63" s="117"/>
      <c r="YV63" s="117"/>
      <c r="YW63" s="117"/>
      <c r="YX63" s="117"/>
      <c r="YY63" s="117"/>
      <c r="YZ63" s="117"/>
      <c r="ZA63" s="117"/>
      <c r="ZB63" s="117"/>
      <c r="ZC63" s="117"/>
      <c r="ZD63" s="117"/>
      <c r="ZE63" s="117"/>
      <c r="ZF63" s="117"/>
      <c r="ZG63" s="117"/>
      <c r="ZH63" s="117"/>
      <c r="ZI63" s="117"/>
      <c r="ZJ63" s="117"/>
      <c r="ZK63" s="117"/>
      <c r="ZL63" s="117"/>
      <c r="ZM63" s="117"/>
    </row>
    <row r="64" spans="1:1024" ht="25.5" x14ac:dyDescent="0.25">
      <c r="A64"/>
      <c r="B64" s="95">
        <v>54</v>
      </c>
      <c r="C64" s="95"/>
      <c r="D64" s="112" t="s">
        <v>303</v>
      </c>
      <c r="E64" s="108" t="s">
        <v>262</v>
      </c>
      <c r="F64" s="97"/>
      <c r="G64" s="97" t="s">
        <v>243</v>
      </c>
      <c r="H64" s="98">
        <f>11.36+5.35</f>
        <v>16.71</v>
      </c>
      <c r="I64" s="101" t="s">
        <v>263</v>
      </c>
      <c r="J64" s="103"/>
      <c r="K64" s="100"/>
      <c r="L64" s="109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 s="73"/>
      <c r="TO64" s="73"/>
      <c r="TP64" s="73"/>
      <c r="TQ64" s="73"/>
      <c r="TR64" s="73"/>
      <c r="TS64" s="73"/>
      <c r="TT64" s="73"/>
      <c r="TU64" s="73"/>
      <c r="TV64" s="73"/>
      <c r="TW64" s="73"/>
      <c r="TX64" s="73"/>
      <c r="TY64" s="73"/>
      <c r="TZ64" s="73"/>
      <c r="UA64" s="73"/>
      <c r="UB64" s="73"/>
      <c r="UC64" s="73"/>
      <c r="UD64" s="73"/>
      <c r="UE64" s="73"/>
      <c r="UF64" s="73"/>
      <c r="UG64" s="73"/>
      <c r="UH64" s="73"/>
      <c r="UI64" s="73"/>
      <c r="UJ64" s="73"/>
      <c r="UK64" s="73"/>
      <c r="UL64" s="73"/>
      <c r="UM64" s="73"/>
      <c r="UN64" s="73"/>
      <c r="UO64" s="73"/>
      <c r="UP64" s="73"/>
      <c r="UQ64" s="73"/>
      <c r="UR64" s="73"/>
      <c r="US64" s="73"/>
      <c r="UT64" s="73"/>
      <c r="UU64" s="73"/>
      <c r="UV64" s="73"/>
      <c r="UW64" s="73"/>
      <c r="UX64" s="73"/>
      <c r="UY64" s="73"/>
      <c r="UZ64" s="73"/>
      <c r="VA64" s="73"/>
      <c r="VB64" s="73"/>
      <c r="VC64" s="73"/>
      <c r="VD64" s="73"/>
      <c r="VE64" s="73"/>
      <c r="VF64" s="73"/>
      <c r="VG64" s="73"/>
      <c r="VH64" s="73"/>
      <c r="VI64" s="73"/>
      <c r="VJ64" s="73"/>
      <c r="VK64" s="73"/>
      <c r="VL64" s="73"/>
      <c r="VM64" s="73"/>
      <c r="VN64" s="73"/>
      <c r="VO64" s="73"/>
      <c r="VP64" s="73"/>
      <c r="VQ64" s="73"/>
      <c r="VR64" s="73"/>
      <c r="VS64" s="73"/>
      <c r="VT64" s="73"/>
      <c r="VU64" s="73"/>
      <c r="VV64" s="73"/>
      <c r="VW64" s="73"/>
      <c r="VX64" s="73"/>
      <c r="VY64" s="73"/>
      <c r="VZ64" s="73"/>
      <c r="WA64" s="73"/>
      <c r="WB64" s="73"/>
      <c r="WC64" s="73"/>
      <c r="WD64" s="73"/>
      <c r="WE64" s="73"/>
      <c r="WF64" s="73"/>
      <c r="WG64" s="73"/>
      <c r="WH64" s="73"/>
      <c r="WI64" s="73"/>
      <c r="WJ64" s="73"/>
      <c r="WK64" s="73"/>
      <c r="WL64" s="73"/>
      <c r="WM64" s="73"/>
      <c r="WN64" s="73"/>
      <c r="WO64" s="73"/>
      <c r="WP64" s="73"/>
      <c r="WQ64" s="73"/>
      <c r="WR64" s="73"/>
      <c r="WS64" s="73"/>
      <c r="WT64" s="73"/>
      <c r="WU64" s="73"/>
      <c r="WV64" s="73"/>
      <c r="WW64" s="73"/>
      <c r="WX64" s="73"/>
      <c r="WY64" s="73"/>
      <c r="WZ64" s="73"/>
      <c r="XA64" s="73"/>
      <c r="XB64" s="73"/>
      <c r="XC64" s="73"/>
      <c r="XD64" s="73"/>
      <c r="XE64" s="73"/>
      <c r="XF64" s="73"/>
      <c r="XG64" s="73"/>
      <c r="XH64" s="73"/>
      <c r="XI64" s="73"/>
      <c r="XJ64" s="73"/>
      <c r="XK64" s="73"/>
      <c r="XL64" s="73"/>
      <c r="XM64" s="73"/>
      <c r="XN64" s="73"/>
      <c r="XO64" s="73"/>
      <c r="XP64" s="73"/>
      <c r="XQ64" s="73"/>
      <c r="XR64" s="73"/>
      <c r="XS64" s="73"/>
      <c r="XT64" s="73"/>
      <c r="XU64" s="73"/>
      <c r="XV64" s="73"/>
      <c r="XW64" s="73"/>
      <c r="XX64" s="73"/>
      <c r="XY64" s="73"/>
      <c r="XZ64" s="73"/>
      <c r="YA64" s="73"/>
      <c r="YB64" s="73"/>
      <c r="YC64" s="73"/>
      <c r="YD64" s="73"/>
      <c r="YE64" s="73"/>
      <c r="YF64" s="73"/>
      <c r="YG64" s="73"/>
      <c r="YH64" s="73"/>
      <c r="YI64" s="73"/>
      <c r="YJ64" s="73"/>
      <c r="YK64" s="73"/>
      <c r="YL64" s="73"/>
      <c r="YM64" s="73"/>
      <c r="YN64" s="73"/>
      <c r="YO64" s="73"/>
      <c r="YP64" s="73"/>
      <c r="YQ64" s="73"/>
      <c r="YR64" s="73"/>
      <c r="YS64" s="73"/>
      <c r="YT64" s="73"/>
      <c r="YU64" s="73"/>
      <c r="YV64" s="73"/>
      <c r="YW64" s="73"/>
      <c r="YX64" s="73"/>
      <c r="YY64" s="73"/>
      <c r="YZ64" s="73"/>
      <c r="ZA64" s="73"/>
      <c r="ZB64" s="73"/>
      <c r="ZC64" s="73"/>
      <c r="ZD64" s="73"/>
      <c r="ZE64" s="73"/>
      <c r="ZF64" s="73"/>
      <c r="ZG64" s="73"/>
      <c r="ZH64" s="73"/>
      <c r="ZI64" s="73"/>
      <c r="ZJ64" s="73"/>
      <c r="ZK64" s="73"/>
      <c r="ZL64" s="73"/>
      <c r="ZM64" s="73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25.5" x14ac:dyDescent="0.25">
      <c r="A65"/>
      <c r="B65" s="95">
        <v>55</v>
      </c>
      <c r="C65" s="95"/>
      <c r="D65" s="112" t="s">
        <v>303</v>
      </c>
      <c r="E65" s="108" t="s">
        <v>264</v>
      </c>
      <c r="F65" s="97"/>
      <c r="G65" s="97" t="s">
        <v>243</v>
      </c>
      <c r="H65" s="98" t="s">
        <v>35</v>
      </c>
      <c r="I65" s="101" t="s">
        <v>247</v>
      </c>
      <c r="J65" s="103"/>
      <c r="K65" s="100"/>
      <c r="L65" s="109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 s="73"/>
      <c r="TO65" s="73"/>
      <c r="TP65" s="73"/>
      <c r="TQ65" s="73"/>
      <c r="TR65" s="73"/>
      <c r="TS65" s="73"/>
      <c r="TT65" s="73"/>
      <c r="TU65" s="73"/>
      <c r="TV65" s="73"/>
      <c r="TW65" s="73"/>
      <c r="TX65" s="73"/>
      <c r="TY65" s="73"/>
      <c r="TZ65" s="73"/>
      <c r="UA65" s="73"/>
      <c r="UB65" s="73"/>
      <c r="UC65" s="73"/>
      <c r="UD65" s="73"/>
      <c r="UE65" s="73"/>
      <c r="UF65" s="73"/>
      <c r="UG65" s="73"/>
      <c r="UH65" s="73"/>
      <c r="UI65" s="73"/>
      <c r="UJ65" s="73"/>
      <c r="UK65" s="73"/>
      <c r="UL65" s="73"/>
      <c r="UM65" s="73"/>
      <c r="UN65" s="73"/>
      <c r="UO65" s="73"/>
      <c r="UP65" s="73"/>
      <c r="UQ65" s="73"/>
      <c r="UR65" s="73"/>
      <c r="US65" s="73"/>
      <c r="UT65" s="73"/>
      <c r="UU65" s="73"/>
      <c r="UV65" s="73"/>
      <c r="UW65" s="73"/>
      <c r="UX65" s="73"/>
      <c r="UY65" s="73"/>
      <c r="UZ65" s="73"/>
      <c r="VA65" s="73"/>
      <c r="VB65" s="73"/>
      <c r="VC65" s="73"/>
      <c r="VD65" s="73"/>
      <c r="VE65" s="73"/>
      <c r="VF65" s="73"/>
      <c r="VG65" s="73"/>
      <c r="VH65" s="73"/>
      <c r="VI65" s="73"/>
      <c r="VJ65" s="73"/>
      <c r="VK65" s="73"/>
      <c r="VL65" s="73"/>
      <c r="VM65" s="73"/>
      <c r="VN65" s="73"/>
      <c r="VO65" s="73"/>
      <c r="VP65" s="73"/>
      <c r="VQ65" s="73"/>
      <c r="VR65" s="73"/>
      <c r="VS65" s="73"/>
      <c r="VT65" s="73"/>
      <c r="VU65" s="73"/>
      <c r="VV65" s="73"/>
      <c r="VW65" s="73"/>
      <c r="VX65" s="73"/>
      <c r="VY65" s="73"/>
      <c r="VZ65" s="73"/>
      <c r="WA65" s="73"/>
      <c r="WB65" s="73"/>
      <c r="WC65" s="73"/>
      <c r="WD65" s="73"/>
      <c r="WE65" s="73"/>
      <c r="WF65" s="73"/>
      <c r="WG65" s="73"/>
      <c r="WH65" s="73"/>
      <c r="WI65" s="73"/>
      <c r="WJ65" s="73"/>
      <c r="WK65" s="73"/>
      <c r="WL65" s="73"/>
      <c r="WM65" s="73"/>
      <c r="WN65" s="73"/>
      <c r="WO65" s="73"/>
      <c r="WP65" s="73"/>
      <c r="WQ65" s="73"/>
      <c r="WR65" s="73"/>
      <c r="WS65" s="73"/>
      <c r="WT65" s="73"/>
      <c r="WU65" s="73"/>
      <c r="WV65" s="73"/>
      <c r="WW65" s="73"/>
      <c r="WX65" s="73"/>
      <c r="WY65" s="73"/>
      <c r="WZ65" s="73"/>
      <c r="XA65" s="73"/>
      <c r="XB65" s="73"/>
      <c r="XC65" s="73"/>
      <c r="XD65" s="73"/>
      <c r="XE65" s="73"/>
      <c r="XF65" s="73"/>
      <c r="XG65" s="73"/>
      <c r="XH65" s="73"/>
      <c r="XI65" s="73"/>
      <c r="XJ65" s="73"/>
      <c r="XK65" s="73"/>
      <c r="XL65" s="73"/>
      <c r="XM65" s="73"/>
      <c r="XN65" s="73"/>
      <c r="XO65" s="73"/>
      <c r="XP65" s="73"/>
      <c r="XQ65" s="73"/>
      <c r="XR65" s="73"/>
      <c r="XS65" s="73"/>
      <c r="XT65" s="73"/>
      <c r="XU65" s="73"/>
      <c r="XV65" s="73"/>
      <c r="XW65" s="73"/>
      <c r="XX65" s="73"/>
      <c r="XY65" s="73"/>
      <c r="XZ65" s="73"/>
      <c r="YA65" s="73"/>
      <c r="YB65" s="73"/>
      <c r="YC65" s="73"/>
      <c r="YD65" s="73"/>
      <c r="YE65" s="73"/>
      <c r="YF65" s="73"/>
      <c r="YG65" s="73"/>
      <c r="YH65" s="73"/>
      <c r="YI65" s="73"/>
      <c r="YJ65" s="73"/>
      <c r="YK65" s="73"/>
      <c r="YL65" s="73"/>
      <c r="YM65" s="73"/>
      <c r="YN65" s="73"/>
      <c r="YO65" s="73"/>
      <c r="YP65" s="73"/>
      <c r="YQ65" s="73"/>
      <c r="YR65" s="73"/>
      <c r="YS65" s="73"/>
      <c r="YT65" s="73"/>
      <c r="YU65" s="73"/>
      <c r="YV65" s="73"/>
      <c r="YW65" s="73"/>
      <c r="YX65" s="73"/>
      <c r="YY65" s="73"/>
      <c r="YZ65" s="73"/>
      <c r="ZA65" s="73"/>
      <c r="ZB65" s="73"/>
      <c r="ZC65" s="73"/>
      <c r="ZD65" s="73"/>
      <c r="ZE65" s="73"/>
      <c r="ZF65" s="73"/>
      <c r="ZG65" s="73"/>
      <c r="ZH65" s="73"/>
      <c r="ZI65" s="73"/>
      <c r="ZJ65" s="73"/>
      <c r="ZK65" s="73"/>
      <c r="ZL65" s="73"/>
      <c r="ZM65" s="73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25.5" x14ac:dyDescent="0.25">
      <c r="A66"/>
      <c r="B66" s="95">
        <v>56</v>
      </c>
      <c r="C66" s="95"/>
      <c r="D66" s="112" t="s">
        <v>303</v>
      </c>
      <c r="E66" s="108" t="s">
        <v>248</v>
      </c>
      <c r="F66" s="97"/>
      <c r="G66" s="97" t="s">
        <v>243</v>
      </c>
      <c r="H66" s="98">
        <v>3</v>
      </c>
      <c r="I66" s="101" t="s">
        <v>247</v>
      </c>
      <c r="J66" s="103"/>
      <c r="K66" s="100"/>
      <c r="L66" s="97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 s="73"/>
      <c r="TO66" s="73"/>
      <c r="TP66" s="73"/>
      <c r="TQ66" s="73"/>
      <c r="TR66" s="73"/>
      <c r="TS66" s="73"/>
      <c r="TT66" s="73"/>
      <c r="TU66" s="73"/>
      <c r="TV66" s="73"/>
      <c r="TW66" s="73"/>
      <c r="TX66" s="73"/>
      <c r="TY66" s="73"/>
      <c r="TZ66" s="73"/>
      <c r="UA66" s="73"/>
      <c r="UB66" s="73"/>
      <c r="UC66" s="73"/>
      <c r="UD66" s="73"/>
      <c r="UE66" s="73"/>
      <c r="UF66" s="73"/>
      <c r="UG66" s="73"/>
      <c r="UH66" s="73"/>
      <c r="UI66" s="73"/>
      <c r="UJ66" s="73"/>
      <c r="UK66" s="73"/>
      <c r="UL66" s="73"/>
      <c r="UM66" s="73"/>
      <c r="UN66" s="73"/>
      <c r="UO66" s="73"/>
      <c r="UP66" s="73"/>
      <c r="UQ66" s="73"/>
      <c r="UR66" s="73"/>
      <c r="US66" s="73"/>
      <c r="UT66" s="73"/>
      <c r="UU66" s="73"/>
      <c r="UV66" s="73"/>
      <c r="UW66" s="73"/>
      <c r="UX66" s="73"/>
      <c r="UY66" s="73"/>
      <c r="UZ66" s="73"/>
      <c r="VA66" s="73"/>
      <c r="VB66" s="73"/>
      <c r="VC66" s="73"/>
      <c r="VD66" s="73"/>
      <c r="VE66" s="73"/>
      <c r="VF66" s="73"/>
      <c r="VG66" s="73"/>
      <c r="VH66" s="73"/>
      <c r="VI66" s="73"/>
      <c r="VJ66" s="73"/>
      <c r="VK66" s="73"/>
      <c r="VL66" s="73"/>
      <c r="VM66" s="73"/>
      <c r="VN66" s="73"/>
      <c r="VO66" s="73"/>
      <c r="VP66" s="73"/>
      <c r="VQ66" s="73"/>
      <c r="VR66" s="73"/>
      <c r="VS66" s="73"/>
      <c r="VT66" s="73"/>
      <c r="VU66" s="73"/>
      <c r="VV66" s="73"/>
      <c r="VW66" s="73"/>
      <c r="VX66" s="73"/>
      <c r="VY66" s="73"/>
      <c r="VZ66" s="73"/>
      <c r="WA66" s="73"/>
      <c r="WB66" s="73"/>
      <c r="WC66" s="73"/>
      <c r="WD66" s="73"/>
      <c r="WE66" s="73"/>
      <c r="WF66" s="73"/>
      <c r="WG66" s="73"/>
      <c r="WH66" s="73"/>
      <c r="WI66" s="73"/>
      <c r="WJ66" s="73"/>
      <c r="WK66" s="73"/>
      <c r="WL66" s="73"/>
      <c r="WM66" s="73"/>
      <c r="WN66" s="73"/>
      <c r="WO66" s="73"/>
      <c r="WP66" s="73"/>
      <c r="WQ66" s="73"/>
      <c r="WR66" s="73"/>
      <c r="WS66" s="73"/>
      <c r="WT66" s="73"/>
      <c r="WU66" s="73"/>
      <c r="WV66" s="73"/>
      <c r="WW66" s="73"/>
      <c r="WX66" s="73"/>
      <c r="WY66" s="73"/>
      <c r="WZ66" s="73"/>
      <c r="XA66" s="73"/>
      <c r="XB66" s="73"/>
      <c r="XC66" s="73"/>
      <c r="XD66" s="73"/>
      <c r="XE66" s="73"/>
      <c r="XF66" s="73"/>
      <c r="XG66" s="73"/>
      <c r="XH66" s="73"/>
      <c r="XI66" s="73"/>
      <c r="XJ66" s="73"/>
      <c r="XK66" s="73"/>
      <c r="XL66" s="73"/>
      <c r="XM66" s="73"/>
      <c r="XN66" s="73"/>
      <c r="XO66" s="73"/>
      <c r="XP66" s="73"/>
      <c r="XQ66" s="73"/>
      <c r="XR66" s="73"/>
      <c r="XS66" s="73"/>
      <c r="XT66" s="73"/>
      <c r="XU66" s="73"/>
      <c r="XV66" s="73"/>
      <c r="XW66" s="73"/>
      <c r="XX66" s="73"/>
      <c r="XY66" s="73"/>
      <c r="XZ66" s="73"/>
      <c r="YA66" s="73"/>
      <c r="YB66" s="73"/>
      <c r="YC66" s="73"/>
      <c r="YD66" s="73"/>
      <c r="YE66" s="73"/>
      <c r="YF66" s="73"/>
      <c r="YG66" s="73"/>
      <c r="YH66" s="73"/>
      <c r="YI66" s="73"/>
      <c r="YJ66" s="73"/>
      <c r="YK66" s="73"/>
      <c r="YL66" s="73"/>
      <c r="YM66" s="73"/>
      <c r="YN66" s="73"/>
      <c r="YO66" s="73"/>
      <c r="YP66" s="73"/>
      <c r="YQ66" s="73"/>
      <c r="YR66" s="73"/>
      <c r="YS66" s="73"/>
      <c r="YT66" s="73"/>
      <c r="YU66" s="73"/>
      <c r="YV66" s="73"/>
      <c r="YW66" s="73"/>
      <c r="YX66" s="73"/>
      <c r="YY66" s="73"/>
      <c r="YZ66" s="73"/>
      <c r="ZA66" s="73"/>
      <c r="ZB66" s="73"/>
      <c r="ZC66" s="73"/>
      <c r="ZD66" s="73"/>
      <c r="ZE66" s="73"/>
      <c r="ZF66" s="73"/>
      <c r="ZG66" s="73"/>
      <c r="ZH66" s="73"/>
      <c r="ZI66" s="73"/>
      <c r="ZJ66" s="73"/>
      <c r="ZK66" s="73"/>
      <c r="ZL66" s="73"/>
      <c r="ZM66" s="73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25.5" x14ac:dyDescent="0.25">
      <c r="A67"/>
      <c r="B67" s="95">
        <v>57</v>
      </c>
      <c r="C67" s="95"/>
      <c r="D67" s="112" t="s">
        <v>303</v>
      </c>
      <c r="E67" s="108" t="s">
        <v>265</v>
      </c>
      <c r="F67" s="97" t="s">
        <v>266</v>
      </c>
      <c r="G67" s="97" t="s">
        <v>243</v>
      </c>
      <c r="H67" s="98" t="s">
        <v>35</v>
      </c>
      <c r="I67" s="106" t="s">
        <v>244</v>
      </c>
      <c r="J67" s="100"/>
      <c r="K67" s="100"/>
      <c r="L67" s="109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 s="73"/>
      <c r="TO67" s="73"/>
      <c r="TP67" s="73"/>
      <c r="TQ67" s="73"/>
      <c r="TR67" s="73"/>
      <c r="TS67" s="73"/>
      <c r="TT67" s="73"/>
      <c r="TU67" s="73"/>
      <c r="TV67" s="73"/>
      <c r="TW67" s="73"/>
      <c r="TX67" s="73"/>
      <c r="TY67" s="73"/>
      <c r="TZ67" s="73"/>
      <c r="UA67" s="73"/>
      <c r="UB67" s="73"/>
      <c r="UC67" s="73"/>
      <c r="UD67" s="73"/>
      <c r="UE67" s="73"/>
      <c r="UF67" s="73"/>
      <c r="UG67" s="73"/>
      <c r="UH67" s="73"/>
      <c r="UI67" s="73"/>
      <c r="UJ67" s="73"/>
      <c r="UK67" s="73"/>
      <c r="UL67" s="73"/>
      <c r="UM67" s="73"/>
      <c r="UN67" s="73"/>
      <c r="UO67" s="73"/>
      <c r="UP67" s="73"/>
      <c r="UQ67" s="73"/>
      <c r="UR67" s="73"/>
      <c r="US67" s="73"/>
      <c r="UT67" s="73"/>
      <c r="UU67" s="73"/>
      <c r="UV67" s="73"/>
      <c r="UW67" s="73"/>
      <c r="UX67" s="73"/>
      <c r="UY67" s="73"/>
      <c r="UZ67" s="73"/>
      <c r="VA67" s="73"/>
      <c r="VB67" s="73"/>
      <c r="VC67" s="73"/>
      <c r="VD67" s="73"/>
      <c r="VE67" s="73"/>
      <c r="VF67" s="73"/>
      <c r="VG67" s="73"/>
      <c r="VH67" s="73"/>
      <c r="VI67" s="73"/>
      <c r="VJ67" s="73"/>
      <c r="VK67" s="73"/>
      <c r="VL67" s="73"/>
      <c r="VM67" s="73"/>
      <c r="VN67" s="73"/>
      <c r="VO67" s="73"/>
      <c r="VP67" s="73"/>
      <c r="VQ67" s="73"/>
      <c r="VR67" s="73"/>
      <c r="VS67" s="73"/>
      <c r="VT67" s="73"/>
      <c r="VU67" s="73"/>
      <c r="VV67" s="73"/>
      <c r="VW67" s="73"/>
      <c r="VX67" s="73"/>
      <c r="VY67" s="73"/>
      <c r="VZ67" s="73"/>
      <c r="WA67" s="73"/>
      <c r="WB67" s="73"/>
      <c r="WC67" s="73"/>
      <c r="WD67" s="73"/>
      <c r="WE67" s="73"/>
      <c r="WF67" s="73"/>
      <c r="WG67" s="73"/>
      <c r="WH67" s="73"/>
      <c r="WI67" s="73"/>
      <c r="WJ67" s="73"/>
      <c r="WK67" s="73"/>
      <c r="WL67" s="73"/>
      <c r="WM67" s="73"/>
      <c r="WN67" s="73"/>
      <c r="WO67" s="73"/>
      <c r="WP67" s="73"/>
      <c r="WQ67" s="73"/>
      <c r="WR67" s="73"/>
      <c r="WS67" s="73"/>
      <c r="WT67" s="73"/>
      <c r="WU67" s="73"/>
      <c r="WV67" s="73"/>
      <c r="WW67" s="73"/>
      <c r="WX67" s="73"/>
      <c r="WY67" s="73"/>
      <c r="WZ67" s="73"/>
      <c r="XA67" s="73"/>
      <c r="XB67" s="73"/>
      <c r="XC67" s="73"/>
      <c r="XD67" s="73"/>
      <c r="XE67" s="73"/>
      <c r="XF67" s="73"/>
      <c r="XG67" s="73"/>
      <c r="XH67" s="73"/>
      <c r="XI67" s="73"/>
      <c r="XJ67" s="73"/>
      <c r="XK67" s="73"/>
      <c r="XL67" s="73"/>
      <c r="XM67" s="73"/>
      <c r="XN67" s="73"/>
      <c r="XO67" s="73"/>
      <c r="XP67" s="73"/>
      <c r="XQ67" s="73"/>
      <c r="XR67" s="73"/>
      <c r="XS67" s="73"/>
      <c r="XT67" s="73"/>
      <c r="XU67" s="73"/>
      <c r="XV67" s="73"/>
      <c r="XW67" s="73"/>
      <c r="XX67" s="73"/>
      <c r="XY67" s="73"/>
      <c r="XZ67" s="73"/>
      <c r="YA67" s="73"/>
      <c r="YB67" s="73"/>
      <c r="YC67" s="73"/>
      <c r="YD67" s="73"/>
      <c r="YE67" s="73"/>
      <c r="YF67" s="73"/>
      <c r="YG67" s="73"/>
      <c r="YH67" s="73"/>
      <c r="YI67" s="73"/>
      <c r="YJ67" s="73"/>
      <c r="YK67" s="73"/>
      <c r="YL67" s="73"/>
      <c r="YM67" s="73"/>
      <c r="YN67" s="73"/>
      <c r="YO67" s="73"/>
      <c r="YP67" s="73"/>
      <c r="YQ67" s="73"/>
      <c r="YR67" s="73"/>
      <c r="YS67" s="73"/>
      <c r="YT67" s="73"/>
      <c r="YU67" s="73"/>
      <c r="YV67" s="73"/>
      <c r="YW67" s="73"/>
      <c r="YX67" s="73"/>
      <c r="YY67" s="73"/>
      <c r="YZ67" s="73"/>
      <c r="ZA67" s="73"/>
      <c r="ZB67" s="73"/>
      <c r="ZC67" s="73"/>
      <c r="ZD67" s="73"/>
      <c r="ZE67" s="73"/>
      <c r="ZF67" s="73"/>
      <c r="ZG67" s="73"/>
      <c r="ZH67" s="73"/>
      <c r="ZI67" s="73"/>
      <c r="ZJ67" s="73"/>
      <c r="ZK67" s="73"/>
      <c r="ZL67" s="73"/>
      <c r="ZM67" s="73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s="118" customFormat="1" ht="38.25" hidden="1" x14ac:dyDescent="0.25">
      <c r="B68" s="95">
        <v>58</v>
      </c>
      <c r="C68" s="95" t="s">
        <v>72</v>
      </c>
      <c r="D68" s="96" t="s">
        <v>307</v>
      </c>
      <c r="E68" s="97" t="s">
        <v>241</v>
      </c>
      <c r="F68" s="110" t="s">
        <v>304</v>
      </c>
      <c r="G68" s="109" t="s">
        <v>243</v>
      </c>
      <c r="H68" s="105">
        <v>4.8</v>
      </c>
      <c r="I68" s="101" t="s">
        <v>305</v>
      </c>
      <c r="J68" s="103">
        <v>0</v>
      </c>
      <c r="K68" s="103">
        <f>H68*J68</f>
        <v>0</v>
      </c>
      <c r="L68" s="101" t="s">
        <v>306</v>
      </c>
      <c r="TN68" s="117"/>
      <c r="TO68" s="117"/>
      <c r="TP68" s="117"/>
      <c r="TQ68" s="117"/>
      <c r="TR68" s="117"/>
      <c r="TS68" s="117"/>
      <c r="TT68" s="117"/>
      <c r="TU68" s="117"/>
      <c r="TV68" s="117"/>
      <c r="TW68" s="117"/>
      <c r="TX68" s="117"/>
      <c r="TY68" s="117"/>
      <c r="TZ68" s="117"/>
      <c r="UA68" s="117"/>
      <c r="UB68" s="117"/>
      <c r="UC68" s="117"/>
      <c r="UD68" s="117"/>
      <c r="UE68" s="117"/>
      <c r="UF68" s="117"/>
      <c r="UG68" s="117"/>
      <c r="UH68" s="117"/>
      <c r="UI68" s="117"/>
      <c r="UJ68" s="117"/>
      <c r="UK68" s="117"/>
      <c r="UL68" s="117"/>
      <c r="UM68" s="117"/>
      <c r="UN68" s="117"/>
      <c r="UO68" s="117"/>
      <c r="UP68" s="117"/>
      <c r="UQ68" s="117"/>
      <c r="UR68" s="117"/>
      <c r="US68" s="117"/>
      <c r="UT68" s="117"/>
      <c r="UU68" s="117"/>
      <c r="UV68" s="117"/>
      <c r="UW68" s="117"/>
      <c r="UX68" s="117"/>
      <c r="UY68" s="117"/>
      <c r="UZ68" s="117"/>
      <c r="VA68" s="117"/>
      <c r="VB68" s="117"/>
      <c r="VC68" s="117"/>
      <c r="VD68" s="117"/>
      <c r="VE68" s="117"/>
      <c r="VF68" s="117"/>
      <c r="VG68" s="117"/>
      <c r="VH68" s="117"/>
      <c r="VI68" s="117"/>
      <c r="VJ68" s="117"/>
      <c r="VK68" s="117"/>
      <c r="VL68" s="117"/>
      <c r="VM68" s="117"/>
      <c r="VN68" s="117"/>
      <c r="VO68" s="117"/>
      <c r="VP68" s="117"/>
      <c r="VQ68" s="117"/>
      <c r="VR68" s="117"/>
      <c r="VS68" s="117"/>
      <c r="VT68" s="117"/>
      <c r="VU68" s="117"/>
      <c r="VV68" s="117"/>
      <c r="VW68" s="117"/>
      <c r="VX68" s="117"/>
      <c r="VY68" s="117"/>
      <c r="VZ68" s="117"/>
      <c r="WA68" s="117"/>
      <c r="WB68" s="117"/>
      <c r="WC68" s="117"/>
      <c r="WD68" s="117"/>
      <c r="WE68" s="117"/>
      <c r="WF68" s="117"/>
      <c r="WG68" s="117"/>
      <c r="WH68" s="117"/>
      <c r="WI68" s="117"/>
      <c r="WJ68" s="117"/>
      <c r="WK68" s="117"/>
      <c r="WL68" s="117"/>
      <c r="WM68" s="117"/>
      <c r="WN68" s="117"/>
      <c r="WO68" s="117"/>
      <c r="WP68" s="117"/>
      <c r="WQ68" s="117"/>
      <c r="WR68" s="117"/>
      <c r="WS68" s="117"/>
      <c r="WT68" s="117"/>
      <c r="WU68" s="117"/>
      <c r="WV68" s="117"/>
      <c r="WW68" s="117"/>
      <c r="WX68" s="117"/>
      <c r="WY68" s="117"/>
      <c r="WZ68" s="117"/>
      <c r="XA68" s="117"/>
      <c r="XB68" s="117"/>
      <c r="XC68" s="117"/>
      <c r="XD68" s="117"/>
      <c r="XE68" s="117"/>
      <c r="XF68" s="117"/>
      <c r="XG68" s="117"/>
      <c r="XH68" s="117"/>
      <c r="XI68" s="117"/>
      <c r="XJ68" s="117"/>
      <c r="XK68" s="117"/>
      <c r="XL68" s="117"/>
      <c r="XM68" s="117"/>
      <c r="XN68" s="117"/>
      <c r="XO68" s="117"/>
      <c r="XP68" s="117"/>
      <c r="XQ68" s="117"/>
      <c r="XR68" s="117"/>
      <c r="XS68" s="117"/>
      <c r="XT68" s="117"/>
      <c r="XU68" s="117"/>
      <c r="XV68" s="117"/>
      <c r="XW68" s="117"/>
      <c r="XX68" s="117"/>
      <c r="XY68" s="117"/>
      <c r="XZ68" s="117"/>
      <c r="YA68" s="117"/>
      <c r="YB68" s="117"/>
      <c r="YC68" s="117"/>
      <c r="YD68" s="117"/>
      <c r="YE68" s="117"/>
      <c r="YF68" s="117"/>
      <c r="YG68" s="117"/>
      <c r="YH68" s="117"/>
      <c r="YI68" s="117"/>
      <c r="YJ68" s="117"/>
      <c r="YK68" s="117"/>
      <c r="YL68" s="117"/>
      <c r="YM68" s="117"/>
      <c r="YN68" s="117"/>
      <c r="YO68" s="117"/>
      <c r="YP68" s="117"/>
      <c r="YQ68" s="117"/>
      <c r="YR68" s="117"/>
      <c r="YS68" s="117"/>
      <c r="YT68" s="117"/>
      <c r="YU68" s="117"/>
      <c r="YV68" s="117"/>
      <c r="YW68" s="117"/>
      <c r="YX68" s="117"/>
      <c r="YY68" s="117"/>
      <c r="YZ68" s="117"/>
      <c r="ZA68" s="117"/>
      <c r="ZB68" s="117"/>
      <c r="ZC68" s="117"/>
      <c r="ZD68" s="117"/>
      <c r="ZE68" s="117"/>
      <c r="ZF68" s="117"/>
      <c r="ZG68" s="117"/>
      <c r="ZH68" s="117"/>
      <c r="ZI68" s="117"/>
      <c r="ZJ68" s="117"/>
      <c r="ZK68" s="117"/>
      <c r="ZL68" s="117"/>
      <c r="ZM68" s="117"/>
    </row>
    <row r="69" spans="1:1024" ht="38.25" x14ac:dyDescent="0.25">
      <c r="A69"/>
      <c r="B69" s="95">
        <v>59</v>
      </c>
      <c r="C69" s="95"/>
      <c r="D69" s="112" t="s">
        <v>307</v>
      </c>
      <c r="E69" s="108" t="s">
        <v>262</v>
      </c>
      <c r="F69" s="97"/>
      <c r="G69" s="97" t="s">
        <v>243</v>
      </c>
      <c r="H69" s="98">
        <v>9.74</v>
      </c>
      <c r="I69" s="101" t="s">
        <v>263</v>
      </c>
      <c r="J69" s="103"/>
      <c r="K69" s="100"/>
      <c r="L69" s="10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 s="73"/>
      <c r="TO69" s="73"/>
      <c r="TP69" s="73"/>
      <c r="TQ69" s="73"/>
      <c r="TR69" s="73"/>
      <c r="TS69" s="73"/>
      <c r="TT69" s="73"/>
      <c r="TU69" s="73"/>
      <c r="TV69" s="73"/>
      <c r="TW69" s="73"/>
      <c r="TX69" s="73"/>
      <c r="TY69" s="73"/>
      <c r="TZ69" s="73"/>
      <c r="UA69" s="73"/>
      <c r="UB69" s="73"/>
      <c r="UC69" s="73"/>
      <c r="UD69" s="73"/>
      <c r="UE69" s="73"/>
      <c r="UF69" s="73"/>
      <c r="UG69" s="73"/>
      <c r="UH69" s="73"/>
      <c r="UI69" s="73"/>
      <c r="UJ69" s="73"/>
      <c r="UK69" s="73"/>
      <c r="UL69" s="73"/>
      <c r="UM69" s="73"/>
      <c r="UN69" s="73"/>
      <c r="UO69" s="73"/>
      <c r="UP69" s="73"/>
      <c r="UQ69" s="73"/>
      <c r="UR69" s="73"/>
      <c r="US69" s="73"/>
      <c r="UT69" s="73"/>
      <c r="UU69" s="73"/>
      <c r="UV69" s="73"/>
      <c r="UW69" s="73"/>
      <c r="UX69" s="73"/>
      <c r="UY69" s="73"/>
      <c r="UZ69" s="73"/>
      <c r="VA69" s="73"/>
      <c r="VB69" s="73"/>
      <c r="VC69" s="73"/>
      <c r="VD69" s="73"/>
      <c r="VE69" s="73"/>
      <c r="VF69" s="73"/>
      <c r="VG69" s="73"/>
      <c r="VH69" s="73"/>
      <c r="VI69" s="73"/>
      <c r="VJ69" s="73"/>
      <c r="VK69" s="73"/>
      <c r="VL69" s="73"/>
      <c r="VM69" s="73"/>
      <c r="VN69" s="73"/>
      <c r="VO69" s="73"/>
      <c r="VP69" s="73"/>
      <c r="VQ69" s="73"/>
      <c r="VR69" s="73"/>
      <c r="VS69" s="73"/>
      <c r="VT69" s="73"/>
      <c r="VU69" s="73"/>
      <c r="VV69" s="73"/>
      <c r="VW69" s="73"/>
      <c r="VX69" s="73"/>
      <c r="VY69" s="73"/>
      <c r="VZ69" s="73"/>
      <c r="WA69" s="73"/>
      <c r="WB69" s="73"/>
      <c r="WC69" s="73"/>
      <c r="WD69" s="73"/>
      <c r="WE69" s="73"/>
      <c r="WF69" s="73"/>
      <c r="WG69" s="73"/>
      <c r="WH69" s="73"/>
      <c r="WI69" s="73"/>
      <c r="WJ69" s="73"/>
      <c r="WK69" s="73"/>
      <c r="WL69" s="73"/>
      <c r="WM69" s="73"/>
      <c r="WN69" s="73"/>
      <c r="WO69" s="73"/>
      <c r="WP69" s="73"/>
      <c r="WQ69" s="73"/>
      <c r="WR69" s="73"/>
      <c r="WS69" s="73"/>
      <c r="WT69" s="73"/>
      <c r="WU69" s="73"/>
      <c r="WV69" s="73"/>
      <c r="WW69" s="73"/>
      <c r="WX69" s="73"/>
      <c r="WY69" s="73"/>
      <c r="WZ69" s="73"/>
      <c r="XA69" s="73"/>
      <c r="XB69" s="73"/>
      <c r="XC69" s="73"/>
      <c r="XD69" s="73"/>
      <c r="XE69" s="73"/>
      <c r="XF69" s="73"/>
      <c r="XG69" s="73"/>
      <c r="XH69" s="73"/>
      <c r="XI69" s="73"/>
      <c r="XJ69" s="73"/>
      <c r="XK69" s="73"/>
      <c r="XL69" s="73"/>
      <c r="XM69" s="73"/>
      <c r="XN69" s="73"/>
      <c r="XO69" s="73"/>
      <c r="XP69" s="73"/>
      <c r="XQ69" s="73"/>
      <c r="XR69" s="73"/>
      <c r="XS69" s="73"/>
      <c r="XT69" s="73"/>
      <c r="XU69" s="73"/>
      <c r="XV69" s="73"/>
      <c r="XW69" s="73"/>
      <c r="XX69" s="73"/>
      <c r="XY69" s="73"/>
      <c r="XZ69" s="73"/>
      <c r="YA69" s="73"/>
      <c r="YB69" s="73"/>
      <c r="YC69" s="73"/>
      <c r="YD69" s="73"/>
      <c r="YE69" s="73"/>
      <c r="YF69" s="73"/>
      <c r="YG69" s="73"/>
      <c r="YH69" s="73"/>
      <c r="YI69" s="73"/>
      <c r="YJ69" s="73"/>
      <c r="YK69" s="73"/>
      <c r="YL69" s="73"/>
      <c r="YM69" s="73"/>
      <c r="YN69" s="73"/>
      <c r="YO69" s="73"/>
      <c r="YP69" s="73"/>
      <c r="YQ69" s="73"/>
      <c r="YR69" s="73"/>
      <c r="YS69" s="73"/>
      <c r="YT69" s="73"/>
      <c r="YU69" s="73"/>
      <c r="YV69" s="73"/>
      <c r="YW69" s="73"/>
      <c r="YX69" s="73"/>
      <c r="YY69" s="73"/>
      <c r="YZ69" s="73"/>
      <c r="ZA69" s="73"/>
      <c r="ZB69" s="73"/>
      <c r="ZC69" s="73"/>
      <c r="ZD69" s="73"/>
      <c r="ZE69" s="73"/>
      <c r="ZF69" s="73"/>
      <c r="ZG69" s="73"/>
      <c r="ZH69" s="73"/>
      <c r="ZI69" s="73"/>
      <c r="ZJ69" s="73"/>
      <c r="ZK69" s="73"/>
      <c r="ZL69" s="73"/>
      <c r="ZM69" s="73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38.25" x14ac:dyDescent="0.25">
      <c r="A70"/>
      <c r="B70" s="95">
        <v>60</v>
      </c>
      <c r="C70" s="95"/>
      <c r="D70" s="112" t="s">
        <v>307</v>
      </c>
      <c r="E70" s="108" t="s">
        <v>264</v>
      </c>
      <c r="F70" s="97"/>
      <c r="G70" s="97" t="s">
        <v>243</v>
      </c>
      <c r="H70" s="98" t="s">
        <v>35</v>
      </c>
      <c r="I70" s="101" t="s">
        <v>247</v>
      </c>
      <c r="J70" s="103"/>
      <c r="K70" s="100"/>
      <c r="L70" s="109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 s="73"/>
      <c r="TO70" s="73"/>
      <c r="TP70" s="73"/>
      <c r="TQ70" s="73"/>
      <c r="TR70" s="73"/>
      <c r="TS70" s="73"/>
      <c r="TT70" s="73"/>
      <c r="TU70" s="73"/>
      <c r="TV70" s="73"/>
      <c r="TW70" s="73"/>
      <c r="TX70" s="73"/>
      <c r="TY70" s="73"/>
      <c r="TZ70" s="73"/>
      <c r="UA70" s="73"/>
      <c r="UB70" s="73"/>
      <c r="UC70" s="73"/>
      <c r="UD70" s="73"/>
      <c r="UE70" s="73"/>
      <c r="UF70" s="73"/>
      <c r="UG70" s="73"/>
      <c r="UH70" s="73"/>
      <c r="UI70" s="73"/>
      <c r="UJ70" s="73"/>
      <c r="UK70" s="73"/>
      <c r="UL70" s="73"/>
      <c r="UM70" s="73"/>
      <c r="UN70" s="73"/>
      <c r="UO70" s="73"/>
      <c r="UP70" s="73"/>
      <c r="UQ70" s="73"/>
      <c r="UR70" s="73"/>
      <c r="US70" s="73"/>
      <c r="UT70" s="73"/>
      <c r="UU70" s="73"/>
      <c r="UV70" s="73"/>
      <c r="UW70" s="73"/>
      <c r="UX70" s="73"/>
      <c r="UY70" s="73"/>
      <c r="UZ70" s="73"/>
      <c r="VA70" s="73"/>
      <c r="VB70" s="73"/>
      <c r="VC70" s="73"/>
      <c r="VD70" s="73"/>
      <c r="VE70" s="73"/>
      <c r="VF70" s="73"/>
      <c r="VG70" s="73"/>
      <c r="VH70" s="73"/>
      <c r="VI70" s="73"/>
      <c r="VJ70" s="73"/>
      <c r="VK70" s="73"/>
      <c r="VL70" s="73"/>
      <c r="VM70" s="73"/>
      <c r="VN70" s="73"/>
      <c r="VO70" s="73"/>
      <c r="VP70" s="73"/>
      <c r="VQ70" s="73"/>
      <c r="VR70" s="73"/>
      <c r="VS70" s="73"/>
      <c r="VT70" s="73"/>
      <c r="VU70" s="73"/>
      <c r="VV70" s="73"/>
      <c r="VW70" s="73"/>
      <c r="VX70" s="73"/>
      <c r="VY70" s="73"/>
      <c r="VZ70" s="73"/>
      <c r="WA70" s="73"/>
      <c r="WB70" s="73"/>
      <c r="WC70" s="73"/>
      <c r="WD70" s="73"/>
      <c r="WE70" s="73"/>
      <c r="WF70" s="73"/>
      <c r="WG70" s="73"/>
      <c r="WH70" s="73"/>
      <c r="WI70" s="73"/>
      <c r="WJ70" s="73"/>
      <c r="WK70" s="73"/>
      <c r="WL70" s="73"/>
      <c r="WM70" s="73"/>
      <c r="WN70" s="73"/>
      <c r="WO70" s="73"/>
      <c r="WP70" s="73"/>
      <c r="WQ70" s="73"/>
      <c r="WR70" s="73"/>
      <c r="WS70" s="73"/>
      <c r="WT70" s="73"/>
      <c r="WU70" s="73"/>
      <c r="WV70" s="73"/>
      <c r="WW70" s="73"/>
      <c r="WX70" s="73"/>
      <c r="WY70" s="73"/>
      <c r="WZ70" s="73"/>
      <c r="XA70" s="73"/>
      <c r="XB70" s="73"/>
      <c r="XC70" s="73"/>
      <c r="XD70" s="73"/>
      <c r="XE70" s="73"/>
      <c r="XF70" s="73"/>
      <c r="XG70" s="73"/>
      <c r="XH70" s="73"/>
      <c r="XI70" s="73"/>
      <c r="XJ70" s="73"/>
      <c r="XK70" s="73"/>
      <c r="XL70" s="73"/>
      <c r="XM70" s="73"/>
      <c r="XN70" s="73"/>
      <c r="XO70" s="73"/>
      <c r="XP70" s="73"/>
      <c r="XQ70" s="73"/>
      <c r="XR70" s="73"/>
      <c r="XS70" s="73"/>
      <c r="XT70" s="73"/>
      <c r="XU70" s="73"/>
      <c r="XV70" s="73"/>
      <c r="XW70" s="73"/>
      <c r="XX70" s="73"/>
      <c r="XY70" s="73"/>
      <c r="XZ70" s="73"/>
      <c r="YA70" s="73"/>
      <c r="YB70" s="73"/>
      <c r="YC70" s="73"/>
      <c r="YD70" s="73"/>
      <c r="YE70" s="73"/>
      <c r="YF70" s="73"/>
      <c r="YG70" s="73"/>
      <c r="YH70" s="73"/>
      <c r="YI70" s="73"/>
      <c r="YJ70" s="73"/>
      <c r="YK70" s="73"/>
      <c r="YL70" s="73"/>
      <c r="YM70" s="73"/>
      <c r="YN70" s="73"/>
      <c r="YO70" s="73"/>
      <c r="YP70" s="73"/>
      <c r="YQ70" s="73"/>
      <c r="YR70" s="73"/>
      <c r="YS70" s="73"/>
      <c r="YT70" s="73"/>
      <c r="YU70" s="73"/>
      <c r="YV70" s="73"/>
      <c r="YW70" s="73"/>
      <c r="YX70" s="73"/>
      <c r="YY70" s="73"/>
      <c r="YZ70" s="73"/>
      <c r="ZA70" s="73"/>
      <c r="ZB70" s="73"/>
      <c r="ZC70" s="73"/>
      <c r="ZD70" s="73"/>
      <c r="ZE70" s="73"/>
      <c r="ZF70" s="73"/>
      <c r="ZG70" s="73"/>
      <c r="ZH70" s="73"/>
      <c r="ZI70" s="73"/>
      <c r="ZJ70" s="73"/>
      <c r="ZK70" s="73"/>
      <c r="ZL70" s="73"/>
      <c r="ZM70" s="73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38.25" x14ac:dyDescent="0.25">
      <c r="A71"/>
      <c r="B71" s="95">
        <v>61</v>
      </c>
      <c r="C71" s="95"/>
      <c r="D71" s="112" t="s">
        <v>307</v>
      </c>
      <c r="E71" s="108" t="s">
        <v>248</v>
      </c>
      <c r="F71" s="97"/>
      <c r="G71" s="97" t="s">
        <v>243</v>
      </c>
      <c r="H71" s="98">
        <v>4.8</v>
      </c>
      <c r="I71" s="101" t="s">
        <v>247</v>
      </c>
      <c r="J71" s="103"/>
      <c r="K71" s="100"/>
      <c r="L71" s="97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 s="73"/>
      <c r="TO71" s="73"/>
      <c r="TP71" s="73"/>
      <c r="TQ71" s="73"/>
      <c r="TR71" s="73"/>
      <c r="TS71" s="73"/>
      <c r="TT71" s="73"/>
      <c r="TU71" s="73"/>
      <c r="TV71" s="73"/>
      <c r="TW71" s="73"/>
      <c r="TX71" s="73"/>
      <c r="TY71" s="73"/>
      <c r="TZ71" s="73"/>
      <c r="UA71" s="73"/>
      <c r="UB71" s="73"/>
      <c r="UC71" s="73"/>
      <c r="UD71" s="73"/>
      <c r="UE71" s="73"/>
      <c r="UF71" s="73"/>
      <c r="UG71" s="73"/>
      <c r="UH71" s="73"/>
      <c r="UI71" s="73"/>
      <c r="UJ71" s="73"/>
      <c r="UK71" s="73"/>
      <c r="UL71" s="73"/>
      <c r="UM71" s="73"/>
      <c r="UN71" s="73"/>
      <c r="UO71" s="73"/>
      <c r="UP71" s="73"/>
      <c r="UQ71" s="73"/>
      <c r="UR71" s="73"/>
      <c r="US71" s="73"/>
      <c r="UT71" s="73"/>
      <c r="UU71" s="73"/>
      <c r="UV71" s="73"/>
      <c r="UW71" s="73"/>
      <c r="UX71" s="73"/>
      <c r="UY71" s="73"/>
      <c r="UZ71" s="73"/>
      <c r="VA71" s="73"/>
      <c r="VB71" s="73"/>
      <c r="VC71" s="73"/>
      <c r="VD71" s="73"/>
      <c r="VE71" s="73"/>
      <c r="VF71" s="73"/>
      <c r="VG71" s="73"/>
      <c r="VH71" s="73"/>
      <c r="VI71" s="73"/>
      <c r="VJ71" s="73"/>
      <c r="VK71" s="73"/>
      <c r="VL71" s="73"/>
      <c r="VM71" s="73"/>
      <c r="VN71" s="73"/>
      <c r="VO71" s="73"/>
      <c r="VP71" s="73"/>
      <c r="VQ71" s="73"/>
      <c r="VR71" s="73"/>
      <c r="VS71" s="73"/>
      <c r="VT71" s="73"/>
      <c r="VU71" s="73"/>
      <c r="VV71" s="73"/>
      <c r="VW71" s="73"/>
      <c r="VX71" s="73"/>
      <c r="VY71" s="73"/>
      <c r="VZ71" s="73"/>
      <c r="WA71" s="73"/>
      <c r="WB71" s="73"/>
      <c r="WC71" s="73"/>
      <c r="WD71" s="73"/>
      <c r="WE71" s="73"/>
      <c r="WF71" s="73"/>
      <c r="WG71" s="73"/>
      <c r="WH71" s="73"/>
      <c r="WI71" s="73"/>
      <c r="WJ71" s="73"/>
      <c r="WK71" s="73"/>
      <c r="WL71" s="73"/>
      <c r="WM71" s="73"/>
      <c r="WN71" s="73"/>
      <c r="WO71" s="73"/>
      <c r="WP71" s="73"/>
      <c r="WQ71" s="73"/>
      <c r="WR71" s="73"/>
      <c r="WS71" s="73"/>
      <c r="WT71" s="73"/>
      <c r="WU71" s="73"/>
      <c r="WV71" s="73"/>
      <c r="WW71" s="73"/>
      <c r="WX71" s="73"/>
      <c r="WY71" s="73"/>
      <c r="WZ71" s="73"/>
      <c r="XA71" s="73"/>
      <c r="XB71" s="73"/>
      <c r="XC71" s="73"/>
      <c r="XD71" s="73"/>
      <c r="XE71" s="73"/>
      <c r="XF71" s="73"/>
      <c r="XG71" s="73"/>
      <c r="XH71" s="73"/>
      <c r="XI71" s="73"/>
      <c r="XJ71" s="73"/>
      <c r="XK71" s="73"/>
      <c r="XL71" s="73"/>
      <c r="XM71" s="73"/>
      <c r="XN71" s="73"/>
      <c r="XO71" s="73"/>
      <c r="XP71" s="73"/>
      <c r="XQ71" s="73"/>
      <c r="XR71" s="73"/>
      <c r="XS71" s="73"/>
      <c r="XT71" s="73"/>
      <c r="XU71" s="73"/>
      <c r="XV71" s="73"/>
      <c r="XW71" s="73"/>
      <c r="XX71" s="73"/>
      <c r="XY71" s="73"/>
      <c r="XZ71" s="73"/>
      <c r="YA71" s="73"/>
      <c r="YB71" s="73"/>
      <c r="YC71" s="73"/>
      <c r="YD71" s="73"/>
      <c r="YE71" s="73"/>
      <c r="YF71" s="73"/>
      <c r="YG71" s="73"/>
      <c r="YH71" s="73"/>
      <c r="YI71" s="73"/>
      <c r="YJ71" s="73"/>
      <c r="YK71" s="73"/>
      <c r="YL71" s="73"/>
      <c r="YM71" s="73"/>
      <c r="YN71" s="73"/>
      <c r="YO71" s="73"/>
      <c r="YP71" s="73"/>
      <c r="YQ71" s="73"/>
      <c r="YR71" s="73"/>
      <c r="YS71" s="73"/>
      <c r="YT71" s="73"/>
      <c r="YU71" s="73"/>
      <c r="YV71" s="73"/>
      <c r="YW71" s="73"/>
      <c r="YX71" s="73"/>
      <c r="YY71" s="73"/>
      <c r="YZ71" s="73"/>
      <c r="ZA71" s="73"/>
      <c r="ZB71" s="73"/>
      <c r="ZC71" s="73"/>
      <c r="ZD71" s="73"/>
      <c r="ZE71" s="73"/>
      <c r="ZF71" s="73"/>
      <c r="ZG71" s="73"/>
      <c r="ZH71" s="73"/>
      <c r="ZI71" s="73"/>
      <c r="ZJ71" s="73"/>
      <c r="ZK71" s="73"/>
      <c r="ZL71" s="73"/>
      <c r="ZM71" s="73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38.25" x14ac:dyDescent="0.25">
      <c r="A72"/>
      <c r="B72" s="95">
        <v>62</v>
      </c>
      <c r="C72" s="95"/>
      <c r="D72" s="112" t="s">
        <v>307</v>
      </c>
      <c r="E72" s="108" t="s">
        <v>265</v>
      </c>
      <c r="F72" s="97" t="s">
        <v>266</v>
      </c>
      <c r="G72" s="97" t="s">
        <v>243</v>
      </c>
      <c r="H72" s="98" t="s">
        <v>35</v>
      </c>
      <c r="I72" s="106" t="s">
        <v>244</v>
      </c>
      <c r="J72" s="100"/>
      <c r="K72" s="100"/>
      <c r="L72" s="109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 s="73"/>
      <c r="TO72" s="73"/>
      <c r="TP72" s="73"/>
      <c r="TQ72" s="73"/>
      <c r="TR72" s="73"/>
      <c r="TS72" s="73"/>
      <c r="TT72" s="73"/>
      <c r="TU72" s="73"/>
      <c r="TV72" s="73"/>
      <c r="TW72" s="73"/>
      <c r="TX72" s="73"/>
      <c r="TY72" s="73"/>
      <c r="TZ72" s="73"/>
      <c r="UA72" s="73"/>
      <c r="UB72" s="73"/>
      <c r="UC72" s="73"/>
      <c r="UD72" s="73"/>
      <c r="UE72" s="73"/>
      <c r="UF72" s="73"/>
      <c r="UG72" s="73"/>
      <c r="UH72" s="73"/>
      <c r="UI72" s="73"/>
      <c r="UJ72" s="73"/>
      <c r="UK72" s="73"/>
      <c r="UL72" s="73"/>
      <c r="UM72" s="73"/>
      <c r="UN72" s="73"/>
      <c r="UO72" s="73"/>
      <c r="UP72" s="73"/>
      <c r="UQ72" s="73"/>
      <c r="UR72" s="73"/>
      <c r="US72" s="73"/>
      <c r="UT72" s="73"/>
      <c r="UU72" s="73"/>
      <c r="UV72" s="73"/>
      <c r="UW72" s="73"/>
      <c r="UX72" s="73"/>
      <c r="UY72" s="73"/>
      <c r="UZ72" s="73"/>
      <c r="VA72" s="73"/>
      <c r="VB72" s="73"/>
      <c r="VC72" s="73"/>
      <c r="VD72" s="73"/>
      <c r="VE72" s="73"/>
      <c r="VF72" s="73"/>
      <c r="VG72" s="73"/>
      <c r="VH72" s="73"/>
      <c r="VI72" s="73"/>
      <c r="VJ72" s="73"/>
      <c r="VK72" s="73"/>
      <c r="VL72" s="73"/>
      <c r="VM72" s="73"/>
      <c r="VN72" s="73"/>
      <c r="VO72" s="73"/>
      <c r="VP72" s="73"/>
      <c r="VQ72" s="73"/>
      <c r="VR72" s="73"/>
      <c r="VS72" s="73"/>
      <c r="VT72" s="73"/>
      <c r="VU72" s="73"/>
      <c r="VV72" s="73"/>
      <c r="VW72" s="73"/>
      <c r="VX72" s="73"/>
      <c r="VY72" s="73"/>
      <c r="VZ72" s="73"/>
      <c r="WA72" s="73"/>
      <c r="WB72" s="73"/>
      <c r="WC72" s="73"/>
      <c r="WD72" s="73"/>
      <c r="WE72" s="73"/>
      <c r="WF72" s="73"/>
      <c r="WG72" s="73"/>
      <c r="WH72" s="73"/>
      <c r="WI72" s="73"/>
      <c r="WJ72" s="73"/>
      <c r="WK72" s="73"/>
      <c r="WL72" s="73"/>
      <c r="WM72" s="73"/>
      <c r="WN72" s="73"/>
      <c r="WO72" s="73"/>
      <c r="WP72" s="73"/>
      <c r="WQ72" s="73"/>
      <c r="WR72" s="73"/>
      <c r="WS72" s="73"/>
      <c r="WT72" s="73"/>
      <c r="WU72" s="73"/>
      <c r="WV72" s="73"/>
      <c r="WW72" s="73"/>
      <c r="WX72" s="73"/>
      <c r="WY72" s="73"/>
      <c r="WZ72" s="73"/>
      <c r="XA72" s="73"/>
      <c r="XB72" s="73"/>
      <c r="XC72" s="73"/>
      <c r="XD72" s="73"/>
      <c r="XE72" s="73"/>
      <c r="XF72" s="73"/>
      <c r="XG72" s="73"/>
      <c r="XH72" s="73"/>
      <c r="XI72" s="73"/>
      <c r="XJ72" s="73"/>
      <c r="XK72" s="73"/>
      <c r="XL72" s="73"/>
      <c r="XM72" s="73"/>
      <c r="XN72" s="73"/>
      <c r="XO72" s="73"/>
      <c r="XP72" s="73"/>
      <c r="XQ72" s="73"/>
      <c r="XR72" s="73"/>
      <c r="XS72" s="73"/>
      <c r="XT72" s="73"/>
      <c r="XU72" s="73"/>
      <c r="XV72" s="73"/>
      <c r="XW72" s="73"/>
      <c r="XX72" s="73"/>
      <c r="XY72" s="73"/>
      <c r="XZ72" s="73"/>
      <c r="YA72" s="73"/>
      <c r="YB72" s="73"/>
      <c r="YC72" s="73"/>
      <c r="YD72" s="73"/>
      <c r="YE72" s="73"/>
      <c r="YF72" s="73"/>
      <c r="YG72" s="73"/>
      <c r="YH72" s="73"/>
      <c r="YI72" s="73"/>
      <c r="YJ72" s="73"/>
      <c r="YK72" s="73"/>
      <c r="YL72" s="73"/>
      <c r="YM72" s="73"/>
      <c r="YN72" s="73"/>
      <c r="YO72" s="73"/>
      <c r="YP72" s="73"/>
      <c r="YQ72" s="73"/>
      <c r="YR72" s="73"/>
      <c r="YS72" s="73"/>
      <c r="YT72" s="73"/>
      <c r="YU72" s="73"/>
      <c r="YV72" s="73"/>
      <c r="YW72" s="73"/>
      <c r="YX72" s="73"/>
      <c r="YY72" s="73"/>
      <c r="YZ72" s="73"/>
      <c r="ZA72" s="73"/>
      <c r="ZB72" s="73"/>
      <c r="ZC72" s="73"/>
      <c r="ZD72" s="73"/>
      <c r="ZE72" s="73"/>
      <c r="ZF72" s="73"/>
      <c r="ZG72" s="73"/>
      <c r="ZH72" s="73"/>
      <c r="ZI72" s="73"/>
      <c r="ZJ72" s="73"/>
      <c r="ZK72" s="73"/>
      <c r="ZL72" s="73"/>
      <c r="ZM72" s="73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s="118" customFormat="1" ht="63.75" x14ac:dyDescent="0.25">
      <c r="B73" s="95">
        <v>63</v>
      </c>
      <c r="C73" s="95"/>
      <c r="D73" s="101" t="s">
        <v>308</v>
      </c>
      <c r="E73" s="110" t="s">
        <v>246</v>
      </c>
      <c r="F73" s="110"/>
      <c r="G73" s="109" t="s">
        <v>243</v>
      </c>
      <c r="H73" s="105"/>
      <c r="I73" s="101" t="s">
        <v>244</v>
      </c>
      <c r="J73" s="119"/>
      <c r="K73" s="100">
        <f t="shared" ref="K73:K78" si="2">H73*J73</f>
        <v>0</v>
      </c>
      <c r="L73" s="109"/>
      <c r="TN73" s="117"/>
      <c r="TO73" s="117"/>
      <c r="TP73" s="117"/>
      <c r="TQ73" s="117"/>
      <c r="TR73" s="117"/>
      <c r="TS73" s="117"/>
      <c r="TT73" s="117"/>
      <c r="TU73" s="117"/>
      <c r="TV73" s="117"/>
      <c r="TW73" s="117"/>
      <c r="TX73" s="117"/>
      <c r="TY73" s="117"/>
      <c r="TZ73" s="117"/>
      <c r="UA73" s="117"/>
      <c r="UB73" s="117"/>
      <c r="UC73" s="117"/>
      <c r="UD73" s="117"/>
      <c r="UE73" s="117"/>
      <c r="UF73" s="117"/>
      <c r="UG73" s="117"/>
      <c r="UH73" s="117"/>
      <c r="UI73" s="117"/>
      <c r="UJ73" s="117"/>
      <c r="UK73" s="117"/>
      <c r="UL73" s="117"/>
      <c r="UM73" s="117"/>
      <c r="UN73" s="117"/>
      <c r="UO73" s="117"/>
      <c r="UP73" s="117"/>
      <c r="UQ73" s="117"/>
      <c r="UR73" s="117"/>
      <c r="US73" s="117"/>
      <c r="UT73" s="117"/>
      <c r="UU73" s="117"/>
      <c r="UV73" s="117"/>
      <c r="UW73" s="117"/>
      <c r="UX73" s="117"/>
      <c r="UY73" s="117"/>
      <c r="UZ73" s="117"/>
      <c r="VA73" s="117"/>
      <c r="VB73" s="117"/>
      <c r="VC73" s="117"/>
      <c r="VD73" s="117"/>
      <c r="VE73" s="117"/>
      <c r="VF73" s="117"/>
      <c r="VG73" s="117"/>
      <c r="VH73" s="117"/>
      <c r="VI73" s="117"/>
      <c r="VJ73" s="117"/>
      <c r="VK73" s="117"/>
      <c r="VL73" s="117"/>
      <c r="VM73" s="117"/>
      <c r="VN73" s="117"/>
      <c r="VO73" s="117"/>
      <c r="VP73" s="117"/>
      <c r="VQ73" s="117"/>
      <c r="VR73" s="117"/>
      <c r="VS73" s="117"/>
      <c r="VT73" s="117"/>
      <c r="VU73" s="117"/>
      <c r="VV73" s="117"/>
      <c r="VW73" s="117"/>
      <c r="VX73" s="117"/>
      <c r="VY73" s="117"/>
      <c r="VZ73" s="117"/>
      <c r="WA73" s="117"/>
      <c r="WB73" s="117"/>
      <c r="WC73" s="117"/>
      <c r="WD73" s="117"/>
      <c r="WE73" s="117"/>
      <c r="WF73" s="117"/>
      <c r="WG73" s="117"/>
      <c r="WH73" s="117"/>
      <c r="WI73" s="117"/>
      <c r="WJ73" s="117"/>
      <c r="WK73" s="117"/>
      <c r="WL73" s="117"/>
      <c r="WM73" s="117"/>
      <c r="WN73" s="117"/>
      <c r="WO73" s="117"/>
      <c r="WP73" s="117"/>
      <c r="WQ73" s="117"/>
      <c r="WR73" s="117"/>
      <c r="WS73" s="117"/>
      <c r="WT73" s="117"/>
      <c r="WU73" s="117"/>
      <c r="WV73" s="117"/>
      <c r="WW73" s="117"/>
      <c r="WX73" s="117"/>
      <c r="WY73" s="117"/>
      <c r="WZ73" s="117"/>
      <c r="XA73" s="117"/>
      <c r="XB73" s="117"/>
      <c r="XC73" s="117"/>
      <c r="XD73" s="117"/>
      <c r="XE73" s="117"/>
      <c r="XF73" s="117"/>
      <c r="XG73" s="117"/>
      <c r="XH73" s="117"/>
      <c r="XI73" s="117"/>
      <c r="XJ73" s="117"/>
      <c r="XK73" s="117"/>
      <c r="XL73" s="117"/>
      <c r="XM73" s="117"/>
      <c r="XN73" s="117"/>
      <c r="XO73" s="117"/>
      <c r="XP73" s="117"/>
      <c r="XQ73" s="117"/>
      <c r="XR73" s="117"/>
      <c r="XS73" s="117"/>
      <c r="XT73" s="117"/>
      <c r="XU73" s="117"/>
      <c r="XV73" s="117"/>
      <c r="XW73" s="117"/>
      <c r="XX73" s="117"/>
      <c r="XY73" s="117"/>
      <c r="XZ73" s="117"/>
      <c r="YA73" s="117"/>
      <c r="YB73" s="117"/>
      <c r="YC73" s="117"/>
      <c r="YD73" s="117"/>
      <c r="YE73" s="117"/>
      <c r="YF73" s="117"/>
      <c r="YG73" s="117"/>
      <c r="YH73" s="117"/>
      <c r="YI73" s="117"/>
      <c r="YJ73" s="117"/>
      <c r="YK73" s="117"/>
      <c r="YL73" s="117"/>
      <c r="YM73" s="117"/>
      <c r="YN73" s="117"/>
      <c r="YO73" s="117"/>
      <c r="YP73" s="117"/>
      <c r="YQ73" s="117"/>
      <c r="YR73" s="117"/>
      <c r="YS73" s="117"/>
      <c r="YT73" s="117"/>
      <c r="YU73" s="117"/>
      <c r="YV73" s="117"/>
      <c r="YW73" s="117"/>
      <c r="YX73" s="117"/>
      <c r="YY73" s="117"/>
      <c r="YZ73" s="117"/>
      <c r="ZA73" s="117"/>
      <c r="ZB73" s="117"/>
      <c r="ZC73" s="117"/>
      <c r="ZD73" s="117"/>
      <c r="ZE73" s="117"/>
      <c r="ZF73" s="117"/>
      <c r="ZG73" s="117"/>
      <c r="ZH73" s="117"/>
      <c r="ZI73" s="117"/>
      <c r="ZJ73" s="117"/>
      <c r="ZK73" s="117"/>
      <c r="ZL73" s="117"/>
      <c r="ZM73" s="117"/>
    </row>
    <row r="74" spans="1:1024" ht="25.5" hidden="1" x14ac:dyDescent="0.25">
      <c r="A74" s="118"/>
      <c r="B74" s="95">
        <v>64</v>
      </c>
      <c r="C74" s="95" t="s">
        <v>72</v>
      </c>
      <c r="D74" s="101" t="s">
        <v>309</v>
      </c>
      <c r="E74" s="110" t="s">
        <v>241</v>
      </c>
      <c r="F74" s="110" t="s">
        <v>304</v>
      </c>
      <c r="G74" s="109" t="s">
        <v>243</v>
      </c>
      <c r="H74" s="105">
        <v>9.27</v>
      </c>
      <c r="I74" s="101" t="s">
        <v>305</v>
      </c>
      <c r="J74" s="103">
        <v>0</v>
      </c>
      <c r="K74" s="103">
        <f t="shared" si="2"/>
        <v>0</v>
      </c>
      <c r="L74" s="101" t="s">
        <v>306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 s="117"/>
      <c r="TO74" s="117"/>
      <c r="TP74" s="117"/>
      <c r="TQ74" s="117"/>
      <c r="TR74" s="117"/>
      <c r="TS74" s="117"/>
      <c r="TT74" s="117"/>
      <c r="TU74" s="117"/>
      <c r="TV74" s="117"/>
      <c r="TW74" s="117"/>
      <c r="TX74" s="117"/>
      <c r="TY74" s="117"/>
      <c r="TZ74" s="117"/>
      <c r="UA74" s="117"/>
      <c r="UB74" s="117"/>
      <c r="UC74" s="117"/>
      <c r="UD74" s="117"/>
      <c r="UE74" s="117"/>
      <c r="UF74" s="117"/>
      <c r="UG74" s="117"/>
      <c r="UH74" s="117"/>
      <c r="UI74" s="117"/>
      <c r="UJ74" s="117"/>
      <c r="UK74" s="117"/>
      <c r="UL74" s="117"/>
      <c r="UM74" s="117"/>
      <c r="UN74" s="117"/>
      <c r="UO74" s="117"/>
      <c r="UP74" s="117"/>
      <c r="UQ74" s="117"/>
      <c r="UR74" s="117"/>
      <c r="US74" s="117"/>
      <c r="UT74" s="117"/>
      <c r="UU74" s="117"/>
      <c r="UV74" s="117"/>
      <c r="UW74" s="117"/>
      <c r="UX74" s="117"/>
      <c r="UY74" s="117"/>
      <c r="UZ74" s="117"/>
      <c r="VA74" s="117"/>
      <c r="VB74" s="117"/>
      <c r="VC74" s="117"/>
      <c r="VD74" s="117"/>
      <c r="VE74" s="117"/>
      <c r="VF74" s="117"/>
      <c r="VG74" s="117"/>
      <c r="VH74" s="117"/>
      <c r="VI74" s="117"/>
      <c r="VJ74" s="117"/>
      <c r="VK74" s="117"/>
      <c r="VL74" s="117"/>
      <c r="VM74" s="117"/>
      <c r="VN74" s="117"/>
      <c r="VO74" s="117"/>
      <c r="VP74" s="117"/>
      <c r="VQ74" s="117"/>
      <c r="VR74" s="117"/>
      <c r="VS74" s="117"/>
      <c r="VT74" s="117"/>
      <c r="VU74" s="117"/>
      <c r="VV74" s="117"/>
      <c r="VW74" s="117"/>
      <c r="VX74" s="117"/>
      <c r="VY74" s="117"/>
      <c r="VZ74" s="117"/>
      <c r="WA74" s="117"/>
      <c r="WB74" s="117"/>
      <c r="WC74" s="117"/>
      <c r="WD74" s="117"/>
      <c r="WE74" s="117"/>
      <c r="WF74" s="117"/>
      <c r="WG74" s="117"/>
      <c r="WH74" s="117"/>
      <c r="WI74" s="117"/>
      <c r="WJ74" s="117"/>
      <c r="WK74" s="117"/>
      <c r="WL74" s="117"/>
      <c r="WM74" s="117"/>
      <c r="WN74" s="117"/>
      <c r="WO74" s="117"/>
      <c r="WP74" s="117"/>
      <c r="WQ74" s="117"/>
      <c r="WR74" s="117"/>
      <c r="WS74" s="117"/>
      <c r="WT74" s="117"/>
      <c r="WU74" s="117"/>
      <c r="WV74" s="117"/>
      <c r="WW74" s="117"/>
      <c r="WX74" s="117"/>
      <c r="WY74" s="117"/>
      <c r="WZ74" s="117"/>
      <c r="XA74" s="117"/>
      <c r="XB74" s="117"/>
      <c r="XC74" s="117"/>
      <c r="XD74" s="117"/>
      <c r="XE74" s="117"/>
      <c r="XF74" s="117"/>
      <c r="XG74" s="117"/>
      <c r="XH74" s="117"/>
      <c r="XI74" s="117"/>
      <c r="XJ74" s="117"/>
      <c r="XK74" s="117"/>
      <c r="XL74" s="117"/>
      <c r="XM74" s="117"/>
      <c r="XN74" s="117"/>
      <c r="XO74" s="117"/>
      <c r="XP74" s="117"/>
      <c r="XQ74" s="117"/>
      <c r="XR74" s="117"/>
      <c r="XS74" s="117"/>
      <c r="XT74" s="117"/>
      <c r="XU74" s="117"/>
      <c r="XV74" s="117"/>
      <c r="XW74" s="117"/>
      <c r="XX74" s="117"/>
      <c r="XY74" s="117"/>
      <c r="XZ74" s="117"/>
      <c r="YA74" s="117"/>
      <c r="YB74" s="117"/>
      <c r="YC74" s="117"/>
      <c r="YD74" s="117"/>
      <c r="YE74" s="117"/>
      <c r="YF74" s="117"/>
      <c r="YG74" s="117"/>
      <c r="YH74" s="117"/>
      <c r="YI74" s="117"/>
      <c r="YJ74" s="117"/>
      <c r="YK74" s="117"/>
      <c r="YL74" s="117"/>
      <c r="YM74" s="117"/>
      <c r="YN74" s="117"/>
      <c r="YO74" s="117"/>
      <c r="YP74" s="117"/>
      <c r="YQ74" s="117"/>
      <c r="YR74" s="117"/>
      <c r="YS74" s="117"/>
      <c r="YT74" s="117"/>
      <c r="YU74" s="117"/>
      <c r="YV74" s="117"/>
      <c r="YW74" s="117"/>
      <c r="YX74" s="117"/>
      <c r="YY74" s="117"/>
      <c r="YZ74" s="117"/>
      <c r="ZA74" s="117"/>
      <c r="ZB74" s="117"/>
      <c r="ZC74" s="117"/>
      <c r="ZD74" s="117"/>
      <c r="ZE74" s="117"/>
      <c r="ZF74" s="117"/>
      <c r="ZG74" s="117"/>
      <c r="ZH74" s="117"/>
      <c r="ZI74" s="117"/>
      <c r="ZJ74" s="117"/>
      <c r="ZK74" s="117"/>
      <c r="ZL74" s="117"/>
      <c r="ZM74" s="117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63.75" hidden="1" x14ac:dyDescent="0.25">
      <c r="A75" s="118"/>
      <c r="B75" s="95">
        <v>65</v>
      </c>
      <c r="C75" s="95" t="s">
        <v>76</v>
      </c>
      <c r="D75" s="101" t="s">
        <v>310</v>
      </c>
      <c r="E75" s="110" t="s">
        <v>241</v>
      </c>
      <c r="F75" s="110" t="s">
        <v>311</v>
      </c>
      <c r="G75" s="109" t="s">
        <v>243</v>
      </c>
      <c r="H75" s="105">
        <v>30.65</v>
      </c>
      <c r="I75" s="106" t="s">
        <v>312</v>
      </c>
      <c r="J75" s="103">
        <v>0</v>
      </c>
      <c r="K75" s="103">
        <f t="shared" si="2"/>
        <v>0</v>
      </c>
      <c r="L75" s="101" t="s">
        <v>313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 s="117"/>
      <c r="TO75" s="117"/>
      <c r="TP75" s="117"/>
      <c r="TQ75" s="117"/>
      <c r="TR75" s="117"/>
      <c r="TS75" s="117"/>
      <c r="TT75" s="117"/>
      <c r="TU75" s="117"/>
      <c r="TV75" s="117"/>
      <c r="TW75" s="117"/>
      <c r="TX75" s="117"/>
      <c r="TY75" s="117"/>
      <c r="TZ75" s="117"/>
      <c r="UA75" s="117"/>
      <c r="UB75" s="117"/>
      <c r="UC75" s="117"/>
      <c r="UD75" s="117"/>
      <c r="UE75" s="117"/>
      <c r="UF75" s="117"/>
      <c r="UG75" s="117"/>
      <c r="UH75" s="117"/>
      <c r="UI75" s="117"/>
      <c r="UJ75" s="117"/>
      <c r="UK75" s="117"/>
      <c r="UL75" s="117"/>
      <c r="UM75" s="117"/>
      <c r="UN75" s="117"/>
      <c r="UO75" s="117"/>
      <c r="UP75" s="117"/>
      <c r="UQ75" s="117"/>
      <c r="UR75" s="117"/>
      <c r="US75" s="117"/>
      <c r="UT75" s="117"/>
      <c r="UU75" s="117"/>
      <c r="UV75" s="117"/>
      <c r="UW75" s="117"/>
      <c r="UX75" s="117"/>
      <c r="UY75" s="117"/>
      <c r="UZ75" s="117"/>
      <c r="VA75" s="117"/>
      <c r="VB75" s="117"/>
      <c r="VC75" s="117"/>
      <c r="VD75" s="117"/>
      <c r="VE75" s="117"/>
      <c r="VF75" s="117"/>
      <c r="VG75" s="117"/>
      <c r="VH75" s="117"/>
      <c r="VI75" s="117"/>
      <c r="VJ75" s="117"/>
      <c r="VK75" s="117"/>
      <c r="VL75" s="117"/>
      <c r="VM75" s="117"/>
      <c r="VN75" s="117"/>
      <c r="VO75" s="117"/>
      <c r="VP75" s="117"/>
      <c r="VQ75" s="117"/>
      <c r="VR75" s="117"/>
      <c r="VS75" s="117"/>
      <c r="VT75" s="117"/>
      <c r="VU75" s="117"/>
      <c r="VV75" s="117"/>
      <c r="VW75" s="117"/>
      <c r="VX75" s="117"/>
      <c r="VY75" s="117"/>
      <c r="VZ75" s="117"/>
      <c r="WA75" s="117"/>
      <c r="WB75" s="117"/>
      <c r="WC75" s="117"/>
      <c r="WD75" s="117"/>
      <c r="WE75" s="117"/>
      <c r="WF75" s="117"/>
      <c r="WG75" s="117"/>
      <c r="WH75" s="117"/>
      <c r="WI75" s="117"/>
      <c r="WJ75" s="117"/>
      <c r="WK75" s="117"/>
      <c r="WL75" s="117"/>
      <c r="WM75" s="117"/>
      <c r="WN75" s="117"/>
      <c r="WO75" s="117"/>
      <c r="WP75" s="117"/>
      <c r="WQ75" s="117"/>
      <c r="WR75" s="117"/>
      <c r="WS75" s="117"/>
      <c r="WT75" s="117"/>
      <c r="WU75" s="117"/>
      <c r="WV75" s="117"/>
      <c r="WW75" s="117"/>
      <c r="WX75" s="117"/>
      <c r="WY75" s="117"/>
      <c r="WZ75" s="117"/>
      <c r="XA75" s="117"/>
      <c r="XB75" s="117"/>
      <c r="XC75" s="117"/>
      <c r="XD75" s="117"/>
      <c r="XE75" s="117"/>
      <c r="XF75" s="117"/>
      <c r="XG75" s="117"/>
      <c r="XH75" s="117"/>
      <c r="XI75" s="117"/>
      <c r="XJ75" s="117"/>
      <c r="XK75" s="117"/>
      <c r="XL75" s="117"/>
      <c r="XM75" s="117"/>
      <c r="XN75" s="117"/>
      <c r="XO75" s="117"/>
      <c r="XP75" s="117"/>
      <c r="XQ75" s="117"/>
      <c r="XR75" s="117"/>
      <c r="XS75" s="117"/>
      <c r="XT75" s="117"/>
      <c r="XU75" s="117"/>
      <c r="XV75" s="117"/>
      <c r="XW75" s="117"/>
      <c r="XX75" s="117"/>
      <c r="XY75" s="117"/>
      <c r="XZ75" s="117"/>
      <c r="YA75" s="117"/>
      <c r="YB75" s="117"/>
      <c r="YC75" s="117"/>
      <c r="YD75" s="117"/>
      <c r="YE75" s="117"/>
      <c r="YF75" s="117"/>
      <c r="YG75" s="117"/>
      <c r="YH75" s="117"/>
      <c r="YI75" s="117"/>
      <c r="YJ75" s="117"/>
      <c r="YK75" s="117"/>
      <c r="YL75" s="117"/>
      <c r="YM75" s="117"/>
      <c r="YN75" s="117"/>
      <c r="YO75" s="117"/>
      <c r="YP75" s="117"/>
      <c r="YQ75" s="117"/>
      <c r="YR75" s="117"/>
      <c r="YS75" s="117"/>
      <c r="YT75" s="117"/>
      <c r="YU75" s="117"/>
      <c r="YV75" s="117"/>
      <c r="YW75" s="117"/>
      <c r="YX75" s="117"/>
      <c r="YY75" s="117"/>
      <c r="YZ75" s="117"/>
      <c r="ZA75" s="117"/>
      <c r="ZB75" s="117"/>
      <c r="ZC75" s="117"/>
      <c r="ZD75" s="117"/>
      <c r="ZE75" s="117"/>
      <c r="ZF75" s="117"/>
      <c r="ZG75" s="117"/>
      <c r="ZH75" s="117"/>
      <c r="ZI75" s="117"/>
      <c r="ZJ75" s="117"/>
      <c r="ZK75" s="117"/>
      <c r="ZL75" s="117"/>
      <c r="ZM75" s="117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25.5" hidden="1" x14ac:dyDescent="0.25">
      <c r="A76" s="118"/>
      <c r="B76" s="95">
        <v>66</v>
      </c>
      <c r="C76" s="95" t="s">
        <v>76</v>
      </c>
      <c r="D76" s="101" t="s">
        <v>314</v>
      </c>
      <c r="E76" s="110" t="s">
        <v>241</v>
      </c>
      <c r="F76" s="110" t="s">
        <v>315</v>
      </c>
      <c r="G76" s="109" t="s">
        <v>243</v>
      </c>
      <c r="H76" s="105">
        <v>14.94</v>
      </c>
      <c r="I76" s="106" t="s">
        <v>316</v>
      </c>
      <c r="J76" s="103">
        <v>0</v>
      </c>
      <c r="K76" s="103">
        <f t="shared" si="2"/>
        <v>0</v>
      </c>
      <c r="L76" s="101" t="s">
        <v>306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 s="117"/>
      <c r="TO76" s="117"/>
      <c r="TP76" s="117"/>
      <c r="TQ76" s="117"/>
      <c r="TR76" s="117"/>
      <c r="TS76" s="117"/>
      <c r="TT76" s="117"/>
      <c r="TU76" s="117"/>
      <c r="TV76" s="117"/>
      <c r="TW76" s="117"/>
      <c r="TX76" s="117"/>
      <c r="TY76" s="117"/>
      <c r="TZ76" s="117"/>
      <c r="UA76" s="117"/>
      <c r="UB76" s="117"/>
      <c r="UC76" s="117"/>
      <c r="UD76" s="117"/>
      <c r="UE76" s="117"/>
      <c r="UF76" s="117"/>
      <c r="UG76" s="117"/>
      <c r="UH76" s="117"/>
      <c r="UI76" s="117"/>
      <c r="UJ76" s="117"/>
      <c r="UK76" s="117"/>
      <c r="UL76" s="117"/>
      <c r="UM76" s="117"/>
      <c r="UN76" s="117"/>
      <c r="UO76" s="117"/>
      <c r="UP76" s="117"/>
      <c r="UQ76" s="117"/>
      <c r="UR76" s="117"/>
      <c r="US76" s="117"/>
      <c r="UT76" s="117"/>
      <c r="UU76" s="117"/>
      <c r="UV76" s="117"/>
      <c r="UW76" s="117"/>
      <c r="UX76" s="117"/>
      <c r="UY76" s="117"/>
      <c r="UZ76" s="117"/>
      <c r="VA76" s="117"/>
      <c r="VB76" s="117"/>
      <c r="VC76" s="117"/>
      <c r="VD76" s="117"/>
      <c r="VE76" s="117"/>
      <c r="VF76" s="117"/>
      <c r="VG76" s="117"/>
      <c r="VH76" s="117"/>
      <c r="VI76" s="117"/>
      <c r="VJ76" s="117"/>
      <c r="VK76" s="117"/>
      <c r="VL76" s="117"/>
      <c r="VM76" s="117"/>
      <c r="VN76" s="117"/>
      <c r="VO76" s="117"/>
      <c r="VP76" s="117"/>
      <c r="VQ76" s="117"/>
      <c r="VR76" s="117"/>
      <c r="VS76" s="117"/>
      <c r="VT76" s="117"/>
      <c r="VU76" s="117"/>
      <c r="VV76" s="117"/>
      <c r="VW76" s="117"/>
      <c r="VX76" s="117"/>
      <c r="VY76" s="117"/>
      <c r="VZ76" s="117"/>
      <c r="WA76" s="117"/>
      <c r="WB76" s="117"/>
      <c r="WC76" s="117"/>
      <c r="WD76" s="117"/>
      <c r="WE76" s="117"/>
      <c r="WF76" s="117"/>
      <c r="WG76" s="117"/>
      <c r="WH76" s="117"/>
      <c r="WI76" s="117"/>
      <c r="WJ76" s="117"/>
      <c r="WK76" s="117"/>
      <c r="WL76" s="117"/>
      <c r="WM76" s="117"/>
      <c r="WN76" s="117"/>
      <c r="WO76" s="117"/>
      <c r="WP76" s="117"/>
      <c r="WQ76" s="117"/>
      <c r="WR76" s="117"/>
      <c r="WS76" s="117"/>
      <c r="WT76" s="117"/>
      <c r="WU76" s="117"/>
      <c r="WV76" s="117"/>
      <c r="WW76" s="117"/>
      <c r="WX76" s="117"/>
      <c r="WY76" s="117"/>
      <c r="WZ76" s="117"/>
      <c r="XA76" s="117"/>
      <c r="XB76" s="117"/>
      <c r="XC76" s="117"/>
      <c r="XD76" s="117"/>
      <c r="XE76" s="117"/>
      <c r="XF76" s="117"/>
      <c r="XG76" s="117"/>
      <c r="XH76" s="117"/>
      <c r="XI76" s="117"/>
      <c r="XJ76" s="117"/>
      <c r="XK76" s="117"/>
      <c r="XL76" s="117"/>
      <c r="XM76" s="117"/>
      <c r="XN76" s="117"/>
      <c r="XO76" s="117"/>
      <c r="XP76" s="117"/>
      <c r="XQ76" s="117"/>
      <c r="XR76" s="117"/>
      <c r="XS76" s="117"/>
      <c r="XT76" s="117"/>
      <c r="XU76" s="117"/>
      <c r="XV76" s="117"/>
      <c r="XW76" s="117"/>
      <c r="XX76" s="117"/>
      <c r="XY76" s="117"/>
      <c r="XZ76" s="117"/>
      <c r="YA76" s="117"/>
      <c r="YB76" s="117"/>
      <c r="YC76" s="117"/>
      <c r="YD76" s="117"/>
      <c r="YE76" s="117"/>
      <c r="YF76" s="117"/>
      <c r="YG76" s="117"/>
      <c r="YH76" s="117"/>
      <c r="YI76" s="117"/>
      <c r="YJ76" s="117"/>
      <c r="YK76" s="117"/>
      <c r="YL76" s="117"/>
      <c r="YM76" s="117"/>
      <c r="YN76" s="117"/>
      <c r="YO76" s="117"/>
      <c r="YP76" s="117"/>
      <c r="YQ76" s="117"/>
      <c r="YR76" s="117"/>
      <c r="YS76" s="117"/>
      <c r="YT76" s="117"/>
      <c r="YU76" s="117"/>
      <c r="YV76" s="117"/>
      <c r="YW76" s="117"/>
      <c r="YX76" s="117"/>
      <c r="YY76" s="117"/>
      <c r="YZ76" s="117"/>
      <c r="ZA76" s="117"/>
      <c r="ZB76" s="117"/>
      <c r="ZC76" s="117"/>
      <c r="ZD76" s="117"/>
      <c r="ZE76" s="117"/>
      <c r="ZF76" s="117"/>
      <c r="ZG76" s="117"/>
      <c r="ZH76" s="117"/>
      <c r="ZI76" s="117"/>
      <c r="ZJ76" s="117"/>
      <c r="ZK76" s="117"/>
      <c r="ZL76" s="117"/>
      <c r="ZM76" s="117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25.5" hidden="1" x14ac:dyDescent="0.25">
      <c r="A77" s="118"/>
      <c r="B77" s="95">
        <v>67</v>
      </c>
      <c r="C77" s="95" t="s">
        <v>76</v>
      </c>
      <c r="D77" s="101" t="s">
        <v>317</v>
      </c>
      <c r="E77" s="110" t="s">
        <v>241</v>
      </c>
      <c r="F77" s="110" t="s">
        <v>315</v>
      </c>
      <c r="G77" s="109" t="s">
        <v>243</v>
      </c>
      <c r="H77" s="105">
        <v>9.14</v>
      </c>
      <c r="I77" s="106" t="s">
        <v>316</v>
      </c>
      <c r="J77" s="103">
        <v>0</v>
      </c>
      <c r="K77" s="103">
        <f t="shared" si="2"/>
        <v>0</v>
      </c>
      <c r="L77" s="101" t="s">
        <v>306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 s="117"/>
      <c r="TO77" s="117"/>
      <c r="TP77" s="117"/>
      <c r="TQ77" s="117"/>
      <c r="TR77" s="117"/>
      <c r="TS77" s="117"/>
      <c r="TT77" s="117"/>
      <c r="TU77" s="117"/>
      <c r="TV77" s="117"/>
      <c r="TW77" s="117"/>
      <c r="TX77" s="117"/>
      <c r="TY77" s="117"/>
      <c r="TZ77" s="117"/>
      <c r="UA77" s="117"/>
      <c r="UB77" s="117"/>
      <c r="UC77" s="117"/>
      <c r="UD77" s="117"/>
      <c r="UE77" s="117"/>
      <c r="UF77" s="117"/>
      <c r="UG77" s="117"/>
      <c r="UH77" s="117"/>
      <c r="UI77" s="117"/>
      <c r="UJ77" s="117"/>
      <c r="UK77" s="117"/>
      <c r="UL77" s="117"/>
      <c r="UM77" s="117"/>
      <c r="UN77" s="117"/>
      <c r="UO77" s="117"/>
      <c r="UP77" s="117"/>
      <c r="UQ77" s="117"/>
      <c r="UR77" s="117"/>
      <c r="US77" s="117"/>
      <c r="UT77" s="117"/>
      <c r="UU77" s="117"/>
      <c r="UV77" s="117"/>
      <c r="UW77" s="117"/>
      <c r="UX77" s="117"/>
      <c r="UY77" s="117"/>
      <c r="UZ77" s="117"/>
      <c r="VA77" s="117"/>
      <c r="VB77" s="117"/>
      <c r="VC77" s="117"/>
      <c r="VD77" s="117"/>
      <c r="VE77" s="117"/>
      <c r="VF77" s="117"/>
      <c r="VG77" s="117"/>
      <c r="VH77" s="117"/>
      <c r="VI77" s="117"/>
      <c r="VJ77" s="117"/>
      <c r="VK77" s="117"/>
      <c r="VL77" s="117"/>
      <c r="VM77" s="117"/>
      <c r="VN77" s="117"/>
      <c r="VO77" s="117"/>
      <c r="VP77" s="117"/>
      <c r="VQ77" s="117"/>
      <c r="VR77" s="117"/>
      <c r="VS77" s="117"/>
      <c r="VT77" s="117"/>
      <c r="VU77" s="117"/>
      <c r="VV77" s="117"/>
      <c r="VW77" s="117"/>
      <c r="VX77" s="117"/>
      <c r="VY77" s="117"/>
      <c r="VZ77" s="117"/>
      <c r="WA77" s="117"/>
      <c r="WB77" s="117"/>
      <c r="WC77" s="117"/>
      <c r="WD77" s="117"/>
      <c r="WE77" s="117"/>
      <c r="WF77" s="117"/>
      <c r="WG77" s="117"/>
      <c r="WH77" s="117"/>
      <c r="WI77" s="117"/>
      <c r="WJ77" s="117"/>
      <c r="WK77" s="117"/>
      <c r="WL77" s="117"/>
      <c r="WM77" s="117"/>
      <c r="WN77" s="117"/>
      <c r="WO77" s="117"/>
      <c r="WP77" s="117"/>
      <c r="WQ77" s="117"/>
      <c r="WR77" s="117"/>
      <c r="WS77" s="117"/>
      <c r="WT77" s="117"/>
      <c r="WU77" s="117"/>
      <c r="WV77" s="117"/>
      <c r="WW77" s="117"/>
      <c r="WX77" s="117"/>
      <c r="WY77" s="117"/>
      <c r="WZ77" s="117"/>
      <c r="XA77" s="117"/>
      <c r="XB77" s="117"/>
      <c r="XC77" s="117"/>
      <c r="XD77" s="117"/>
      <c r="XE77" s="117"/>
      <c r="XF77" s="117"/>
      <c r="XG77" s="117"/>
      <c r="XH77" s="117"/>
      <c r="XI77" s="117"/>
      <c r="XJ77" s="117"/>
      <c r="XK77" s="117"/>
      <c r="XL77" s="117"/>
      <c r="XM77" s="117"/>
      <c r="XN77" s="117"/>
      <c r="XO77" s="117"/>
      <c r="XP77" s="117"/>
      <c r="XQ77" s="117"/>
      <c r="XR77" s="117"/>
      <c r="XS77" s="117"/>
      <c r="XT77" s="117"/>
      <c r="XU77" s="117"/>
      <c r="XV77" s="117"/>
      <c r="XW77" s="117"/>
      <c r="XX77" s="117"/>
      <c r="XY77" s="117"/>
      <c r="XZ77" s="117"/>
      <c r="YA77" s="117"/>
      <c r="YB77" s="117"/>
      <c r="YC77" s="117"/>
      <c r="YD77" s="117"/>
      <c r="YE77" s="117"/>
      <c r="YF77" s="117"/>
      <c r="YG77" s="117"/>
      <c r="YH77" s="117"/>
      <c r="YI77" s="117"/>
      <c r="YJ77" s="117"/>
      <c r="YK77" s="117"/>
      <c r="YL77" s="117"/>
      <c r="YM77" s="117"/>
      <c r="YN77" s="117"/>
      <c r="YO77" s="117"/>
      <c r="YP77" s="117"/>
      <c r="YQ77" s="117"/>
      <c r="YR77" s="117"/>
      <c r="YS77" s="117"/>
      <c r="YT77" s="117"/>
      <c r="YU77" s="117"/>
      <c r="YV77" s="117"/>
      <c r="YW77" s="117"/>
      <c r="YX77" s="117"/>
      <c r="YY77" s="117"/>
      <c r="YZ77" s="117"/>
      <c r="ZA77" s="117"/>
      <c r="ZB77" s="117"/>
      <c r="ZC77" s="117"/>
      <c r="ZD77" s="117"/>
      <c r="ZE77" s="117"/>
      <c r="ZF77" s="117"/>
      <c r="ZG77" s="117"/>
      <c r="ZH77" s="117"/>
      <c r="ZI77" s="117"/>
      <c r="ZJ77" s="117"/>
      <c r="ZK77" s="117"/>
      <c r="ZL77" s="117"/>
      <c r="ZM77" s="11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25.5" x14ac:dyDescent="0.25">
      <c r="A78" s="118"/>
      <c r="B78" s="95">
        <v>68</v>
      </c>
      <c r="C78" s="95"/>
      <c r="D78" s="106" t="s">
        <v>318</v>
      </c>
      <c r="E78" s="109" t="s">
        <v>246</v>
      </c>
      <c r="F78" s="109"/>
      <c r="G78" s="109" t="s">
        <v>243</v>
      </c>
      <c r="H78" s="102"/>
      <c r="I78" s="106" t="s">
        <v>289</v>
      </c>
      <c r="J78" s="103">
        <f>J23</f>
        <v>1.5</v>
      </c>
      <c r="K78" s="100">
        <f t="shared" si="2"/>
        <v>0</v>
      </c>
      <c r="L78" s="10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 s="117"/>
      <c r="TO78" s="117"/>
      <c r="TP78" s="117"/>
      <c r="TQ78" s="117"/>
      <c r="TR78" s="117"/>
      <c r="TS78" s="117"/>
      <c r="TT78" s="117"/>
      <c r="TU78" s="117"/>
      <c r="TV78" s="117"/>
      <c r="TW78" s="117"/>
      <c r="TX78" s="117"/>
      <c r="TY78" s="117"/>
      <c r="TZ78" s="117"/>
      <c r="UA78" s="117"/>
      <c r="UB78" s="117"/>
      <c r="UC78" s="117"/>
      <c r="UD78" s="117"/>
      <c r="UE78" s="117"/>
      <c r="UF78" s="117"/>
      <c r="UG78" s="117"/>
      <c r="UH78" s="117"/>
      <c r="UI78" s="117"/>
      <c r="UJ78" s="117"/>
      <c r="UK78" s="117"/>
      <c r="UL78" s="117"/>
      <c r="UM78" s="117"/>
      <c r="UN78" s="117"/>
      <c r="UO78" s="117"/>
      <c r="UP78" s="117"/>
      <c r="UQ78" s="117"/>
      <c r="UR78" s="117"/>
      <c r="US78" s="117"/>
      <c r="UT78" s="117"/>
      <c r="UU78" s="117"/>
      <c r="UV78" s="117"/>
      <c r="UW78" s="117"/>
      <c r="UX78" s="117"/>
      <c r="UY78" s="117"/>
      <c r="UZ78" s="117"/>
      <c r="VA78" s="117"/>
      <c r="VB78" s="117"/>
      <c r="VC78" s="117"/>
      <c r="VD78" s="117"/>
      <c r="VE78" s="117"/>
      <c r="VF78" s="117"/>
      <c r="VG78" s="117"/>
      <c r="VH78" s="117"/>
      <c r="VI78" s="117"/>
      <c r="VJ78" s="117"/>
      <c r="VK78" s="117"/>
      <c r="VL78" s="117"/>
      <c r="VM78" s="117"/>
      <c r="VN78" s="117"/>
      <c r="VO78" s="117"/>
      <c r="VP78" s="117"/>
      <c r="VQ78" s="117"/>
      <c r="VR78" s="117"/>
      <c r="VS78" s="117"/>
      <c r="VT78" s="117"/>
      <c r="VU78" s="117"/>
      <c r="VV78" s="117"/>
      <c r="VW78" s="117"/>
      <c r="VX78" s="117"/>
      <c r="VY78" s="117"/>
      <c r="VZ78" s="117"/>
      <c r="WA78" s="117"/>
      <c r="WB78" s="117"/>
      <c r="WC78" s="117"/>
      <c r="WD78" s="117"/>
      <c r="WE78" s="117"/>
      <c r="WF78" s="117"/>
      <c r="WG78" s="117"/>
      <c r="WH78" s="117"/>
      <c r="WI78" s="117"/>
      <c r="WJ78" s="117"/>
      <c r="WK78" s="117"/>
      <c r="WL78" s="117"/>
      <c r="WM78" s="117"/>
      <c r="WN78" s="117"/>
      <c r="WO78" s="117"/>
      <c r="WP78" s="117"/>
      <c r="WQ78" s="117"/>
      <c r="WR78" s="117"/>
      <c r="WS78" s="117"/>
      <c r="WT78" s="117"/>
      <c r="WU78" s="117"/>
      <c r="WV78" s="117"/>
      <c r="WW78" s="117"/>
      <c r="WX78" s="117"/>
      <c r="WY78" s="117"/>
      <c r="WZ78" s="117"/>
      <c r="XA78" s="117"/>
      <c r="XB78" s="117"/>
      <c r="XC78" s="117"/>
      <c r="XD78" s="117"/>
      <c r="XE78" s="117"/>
      <c r="XF78" s="117"/>
      <c r="XG78" s="117"/>
      <c r="XH78" s="117"/>
      <c r="XI78" s="117"/>
      <c r="XJ78" s="117"/>
      <c r="XK78" s="117"/>
      <c r="XL78" s="117"/>
      <c r="XM78" s="117"/>
      <c r="XN78" s="117"/>
      <c r="XO78" s="117"/>
      <c r="XP78" s="117"/>
      <c r="XQ78" s="117"/>
      <c r="XR78" s="117"/>
      <c r="XS78" s="117"/>
      <c r="XT78" s="117"/>
      <c r="XU78" s="117"/>
      <c r="XV78" s="117"/>
      <c r="XW78" s="117"/>
      <c r="XX78" s="117"/>
      <c r="XY78" s="117"/>
      <c r="XZ78" s="117"/>
      <c r="YA78" s="117"/>
      <c r="YB78" s="117"/>
      <c r="YC78" s="117"/>
      <c r="YD78" s="117"/>
      <c r="YE78" s="117"/>
      <c r="YF78" s="117"/>
      <c r="YG78" s="117"/>
      <c r="YH78" s="117"/>
      <c r="YI78" s="117"/>
      <c r="YJ78" s="117"/>
      <c r="YK78" s="117"/>
      <c r="YL78" s="117"/>
      <c r="YM78" s="117"/>
      <c r="YN78" s="117"/>
      <c r="YO78" s="117"/>
      <c r="YP78" s="117"/>
      <c r="YQ78" s="117"/>
      <c r="YR78" s="117"/>
      <c r="YS78" s="117"/>
      <c r="YT78" s="117"/>
      <c r="YU78" s="117"/>
      <c r="YV78" s="117"/>
      <c r="YW78" s="117"/>
      <c r="YX78" s="117"/>
      <c r="YY78" s="117"/>
      <c r="YZ78" s="117"/>
      <c r="ZA78" s="117"/>
      <c r="ZB78" s="117"/>
      <c r="ZC78" s="117"/>
      <c r="ZD78" s="117"/>
      <c r="ZE78" s="117"/>
      <c r="ZF78" s="117"/>
      <c r="ZG78" s="117"/>
      <c r="ZH78" s="117"/>
      <c r="ZI78" s="117"/>
      <c r="ZJ78" s="117"/>
      <c r="ZK78" s="117"/>
      <c r="ZL78" s="117"/>
      <c r="ZM78" s="117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s="118" customFormat="1" ht="12.75" x14ac:dyDescent="0.25">
      <c r="B79" s="95">
        <v>69</v>
      </c>
      <c r="C79" s="120"/>
      <c r="D79" s="121"/>
      <c r="E79" s="122"/>
      <c r="F79" s="122"/>
      <c r="G79" s="122" t="s">
        <v>319</v>
      </c>
      <c r="H79" s="123">
        <f>SUBTOTAL(9,H11:H78)</f>
        <v>697.41299999999978</v>
      </c>
      <c r="I79" s="106"/>
      <c r="J79" s="103"/>
      <c r="K79" s="124">
        <f>SUM(K11:K78)</f>
        <v>17085.429499999998</v>
      </c>
      <c r="L79" s="106"/>
      <c r="TN79" s="117"/>
      <c r="TO79" s="117"/>
      <c r="TP79" s="117"/>
      <c r="TQ79" s="117"/>
      <c r="TR79" s="117"/>
      <c r="TS79" s="117"/>
      <c r="TT79" s="117"/>
      <c r="TU79" s="117"/>
      <c r="TV79" s="117"/>
      <c r="TW79" s="117"/>
      <c r="TX79" s="117"/>
      <c r="TY79" s="117"/>
      <c r="TZ79" s="117"/>
      <c r="UA79" s="117"/>
      <c r="UB79" s="117"/>
      <c r="UC79" s="117"/>
      <c r="UD79" s="117"/>
      <c r="UE79" s="117"/>
      <c r="UF79" s="117"/>
      <c r="UG79" s="117"/>
      <c r="UH79" s="117"/>
      <c r="UI79" s="117"/>
      <c r="UJ79" s="117"/>
      <c r="UK79" s="117"/>
      <c r="UL79" s="117"/>
      <c r="UM79" s="117"/>
      <c r="UN79" s="117"/>
      <c r="UO79" s="117"/>
      <c r="UP79" s="117"/>
      <c r="UQ79" s="117"/>
      <c r="UR79" s="117"/>
      <c r="US79" s="117"/>
      <c r="UT79" s="117"/>
      <c r="UU79" s="117"/>
      <c r="UV79" s="117"/>
      <c r="UW79" s="117"/>
      <c r="UX79" s="117"/>
      <c r="UY79" s="117"/>
      <c r="UZ79" s="117"/>
      <c r="VA79" s="117"/>
      <c r="VB79" s="117"/>
      <c r="VC79" s="117"/>
      <c r="VD79" s="117"/>
      <c r="VE79" s="117"/>
      <c r="VF79" s="117"/>
      <c r="VG79" s="117"/>
      <c r="VH79" s="117"/>
      <c r="VI79" s="117"/>
      <c r="VJ79" s="117"/>
      <c r="VK79" s="117"/>
      <c r="VL79" s="117"/>
      <c r="VM79" s="117"/>
      <c r="VN79" s="117"/>
      <c r="VO79" s="117"/>
      <c r="VP79" s="117"/>
      <c r="VQ79" s="117"/>
      <c r="VR79" s="117"/>
      <c r="VS79" s="117"/>
      <c r="VT79" s="117"/>
      <c r="VU79" s="117"/>
      <c r="VV79" s="117"/>
      <c r="VW79" s="117"/>
      <c r="VX79" s="117"/>
      <c r="VY79" s="117"/>
      <c r="VZ79" s="117"/>
      <c r="WA79" s="117"/>
      <c r="WB79" s="117"/>
      <c r="WC79" s="117"/>
      <c r="WD79" s="117"/>
      <c r="WE79" s="117"/>
      <c r="WF79" s="117"/>
      <c r="WG79" s="117"/>
      <c r="WH79" s="117"/>
      <c r="WI79" s="117"/>
      <c r="WJ79" s="117"/>
      <c r="WK79" s="117"/>
      <c r="WL79" s="117"/>
      <c r="WM79" s="117"/>
      <c r="WN79" s="117"/>
      <c r="WO79" s="117"/>
      <c r="WP79" s="117"/>
      <c r="WQ79" s="117"/>
      <c r="WR79" s="117"/>
      <c r="WS79" s="117"/>
      <c r="WT79" s="117"/>
      <c r="WU79" s="117"/>
      <c r="WV79" s="117"/>
      <c r="WW79" s="117"/>
      <c r="WX79" s="117"/>
      <c r="WY79" s="117"/>
      <c r="WZ79" s="117"/>
      <c r="XA79" s="117"/>
      <c r="XB79" s="117"/>
      <c r="XC79" s="117"/>
      <c r="XD79" s="117"/>
      <c r="XE79" s="117"/>
      <c r="XF79" s="117"/>
      <c r="XG79" s="117"/>
      <c r="XH79" s="117"/>
      <c r="XI79" s="117"/>
      <c r="XJ79" s="117"/>
      <c r="XK79" s="117"/>
      <c r="XL79" s="117"/>
      <c r="XM79" s="117"/>
      <c r="XN79" s="117"/>
      <c r="XO79" s="117"/>
      <c r="XP79" s="117"/>
      <c r="XQ79" s="117"/>
      <c r="XR79" s="117"/>
      <c r="XS79" s="117"/>
      <c r="XT79" s="117"/>
      <c r="XU79" s="117"/>
      <c r="XV79" s="117"/>
      <c r="XW79" s="117"/>
      <c r="XX79" s="117"/>
      <c r="XY79" s="117"/>
      <c r="XZ79" s="117"/>
      <c r="YA79" s="117"/>
      <c r="YB79" s="117"/>
      <c r="YC79" s="117"/>
      <c r="YD79" s="117"/>
      <c r="YE79" s="117"/>
      <c r="YF79" s="117"/>
      <c r="YG79" s="117"/>
      <c r="YH79" s="117"/>
      <c r="YI79" s="117"/>
      <c r="YJ79" s="117"/>
      <c r="YK79" s="117"/>
      <c r="YL79" s="117"/>
      <c r="YM79" s="117"/>
      <c r="YN79" s="117"/>
      <c r="YO79" s="117"/>
      <c r="YP79" s="117"/>
      <c r="YQ79" s="117"/>
      <c r="YR79" s="117"/>
      <c r="YS79" s="117"/>
      <c r="YT79" s="117"/>
      <c r="YU79" s="117"/>
      <c r="YV79" s="117"/>
      <c r="YW79" s="117"/>
      <c r="YX79" s="117"/>
      <c r="YY79" s="117"/>
      <c r="YZ79" s="117"/>
      <c r="ZA79" s="117"/>
      <c r="ZB79" s="117"/>
      <c r="ZC79" s="117"/>
      <c r="ZD79" s="117"/>
      <c r="ZE79" s="117"/>
      <c r="ZF79" s="117"/>
      <c r="ZG79" s="117"/>
      <c r="ZH79" s="117"/>
      <c r="ZI79" s="117"/>
      <c r="ZJ79" s="117"/>
      <c r="ZK79" s="117"/>
      <c r="ZL79" s="117"/>
      <c r="ZM79" s="117"/>
    </row>
    <row r="80" spans="1:1024" x14ac:dyDescent="0.25">
      <c r="A80" s="118"/>
      <c r="B80" s="95">
        <v>70</v>
      </c>
      <c r="C80" s="120"/>
      <c r="D80" s="125"/>
      <c r="E80" s="95"/>
      <c r="F80" s="95"/>
      <c r="G80" s="95"/>
      <c r="H80" s="123"/>
      <c r="I80" s="106"/>
      <c r="J80" s="103"/>
      <c r="K80" s="103"/>
      <c r="L80" s="106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 s="117"/>
      <c r="TO80" s="117"/>
      <c r="TP80" s="117"/>
      <c r="TQ80" s="117"/>
      <c r="TR80" s="117"/>
      <c r="TS80" s="117"/>
      <c r="TT80" s="117"/>
      <c r="TU80" s="117"/>
      <c r="TV80" s="117"/>
      <c r="TW80" s="117"/>
      <c r="TX80" s="117"/>
      <c r="TY80" s="117"/>
      <c r="TZ80" s="117"/>
      <c r="UA80" s="117"/>
      <c r="UB80" s="117"/>
      <c r="UC80" s="117"/>
      <c r="UD80" s="117"/>
      <c r="UE80" s="117"/>
      <c r="UF80" s="117"/>
      <c r="UG80" s="117"/>
      <c r="UH80" s="117"/>
      <c r="UI80" s="117"/>
      <c r="UJ80" s="117"/>
      <c r="UK80" s="117"/>
      <c r="UL80" s="117"/>
      <c r="UM80" s="117"/>
      <c r="UN80" s="117"/>
      <c r="UO80" s="117"/>
      <c r="UP80" s="117"/>
      <c r="UQ80" s="117"/>
      <c r="UR80" s="117"/>
      <c r="US80" s="117"/>
      <c r="UT80" s="117"/>
      <c r="UU80" s="117"/>
      <c r="UV80" s="117"/>
      <c r="UW80" s="117"/>
      <c r="UX80" s="117"/>
      <c r="UY80" s="117"/>
      <c r="UZ80" s="117"/>
      <c r="VA80" s="117"/>
      <c r="VB80" s="117"/>
      <c r="VC80" s="117"/>
      <c r="VD80" s="117"/>
      <c r="VE80" s="117"/>
      <c r="VF80" s="117"/>
      <c r="VG80" s="117"/>
      <c r="VH80" s="117"/>
      <c r="VI80" s="117"/>
      <c r="VJ80" s="117"/>
      <c r="VK80" s="117"/>
      <c r="VL80" s="117"/>
      <c r="VM80" s="117"/>
      <c r="VN80" s="117"/>
      <c r="VO80" s="117"/>
      <c r="VP80" s="117"/>
      <c r="VQ80" s="117"/>
      <c r="VR80" s="117"/>
      <c r="VS80" s="117"/>
      <c r="VT80" s="117"/>
      <c r="VU80" s="117"/>
      <c r="VV80" s="117"/>
      <c r="VW80" s="117"/>
      <c r="VX80" s="117"/>
      <c r="VY80" s="117"/>
      <c r="VZ80" s="117"/>
      <c r="WA80" s="117"/>
      <c r="WB80" s="117"/>
      <c r="WC80" s="117"/>
      <c r="WD80" s="117"/>
      <c r="WE80" s="117"/>
      <c r="WF80" s="117"/>
      <c r="WG80" s="117"/>
      <c r="WH80" s="117"/>
      <c r="WI80" s="117"/>
      <c r="WJ80" s="117"/>
      <c r="WK80" s="117"/>
      <c r="WL80" s="117"/>
      <c r="WM80" s="117"/>
      <c r="WN80" s="117"/>
      <c r="WO80" s="117"/>
      <c r="WP80" s="117"/>
      <c r="WQ80" s="117"/>
      <c r="WR80" s="117"/>
      <c r="WS80" s="117"/>
      <c r="WT80" s="117"/>
      <c r="WU80" s="117"/>
      <c r="WV80" s="117"/>
      <c r="WW80" s="117"/>
      <c r="WX80" s="117"/>
      <c r="WY80" s="117"/>
      <c r="WZ80" s="117"/>
      <c r="XA80" s="117"/>
      <c r="XB80" s="117"/>
      <c r="XC80" s="117"/>
      <c r="XD80" s="117"/>
      <c r="XE80" s="117"/>
      <c r="XF80" s="117"/>
      <c r="XG80" s="117"/>
      <c r="XH80" s="117"/>
      <c r="XI80" s="117"/>
      <c r="XJ80" s="117"/>
      <c r="XK80" s="117"/>
      <c r="XL80" s="117"/>
      <c r="XM80" s="117"/>
      <c r="XN80" s="117"/>
      <c r="XO80" s="117"/>
      <c r="XP80" s="117"/>
      <c r="XQ80" s="117"/>
      <c r="XR80" s="117"/>
      <c r="XS80" s="117"/>
      <c r="XT80" s="117"/>
      <c r="XU80" s="117"/>
      <c r="XV80" s="117"/>
      <c r="XW80" s="117"/>
      <c r="XX80" s="117"/>
      <c r="XY80" s="117"/>
      <c r="XZ80" s="117"/>
      <c r="YA80" s="117"/>
      <c r="YB80" s="117"/>
      <c r="YC80" s="117"/>
      <c r="YD80" s="117"/>
      <c r="YE80" s="117"/>
      <c r="YF80" s="117"/>
      <c r="YG80" s="117"/>
      <c r="YH80" s="117"/>
      <c r="YI80" s="117"/>
      <c r="YJ80" s="117"/>
      <c r="YK80" s="117"/>
      <c r="YL80" s="117"/>
      <c r="YM80" s="117"/>
      <c r="YN80" s="117"/>
      <c r="YO80" s="117"/>
      <c r="YP80" s="117"/>
      <c r="YQ80" s="117"/>
      <c r="YR80" s="117"/>
      <c r="YS80" s="117"/>
      <c r="YT80" s="117"/>
      <c r="YU80" s="117"/>
      <c r="YV80" s="117"/>
      <c r="YW80" s="117"/>
      <c r="YX80" s="117"/>
      <c r="YY80" s="117"/>
      <c r="YZ80" s="117"/>
      <c r="ZA80" s="117"/>
      <c r="ZB80" s="117"/>
      <c r="ZC80" s="117"/>
      <c r="ZD80" s="117"/>
      <c r="ZE80" s="117"/>
      <c r="ZF80" s="117"/>
      <c r="ZG80" s="117"/>
      <c r="ZH80" s="117"/>
      <c r="ZI80" s="117"/>
      <c r="ZJ80" s="117"/>
      <c r="ZK80" s="117"/>
      <c r="ZL80" s="117"/>
      <c r="ZM80" s="117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ht="25.5" x14ac:dyDescent="0.25">
      <c r="A81" s="118"/>
      <c r="B81" s="126">
        <v>71</v>
      </c>
      <c r="C81" s="126"/>
      <c r="D81" s="127" t="s">
        <v>320</v>
      </c>
      <c r="E81" s="128"/>
      <c r="F81" s="128"/>
      <c r="G81" s="128"/>
      <c r="H81" s="128"/>
      <c r="I81" s="129"/>
      <c r="J81" s="130"/>
      <c r="K81" s="130"/>
      <c r="L81" s="129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 s="117"/>
      <c r="TO81" s="117"/>
      <c r="TP81" s="117"/>
      <c r="TQ81" s="117"/>
      <c r="TR81" s="117"/>
      <c r="TS81" s="117"/>
      <c r="TT81" s="117"/>
      <c r="TU81" s="117"/>
      <c r="TV81" s="117"/>
      <c r="TW81" s="117"/>
      <c r="TX81" s="117"/>
      <c r="TY81" s="117"/>
      <c r="TZ81" s="117"/>
      <c r="UA81" s="117"/>
      <c r="UB81" s="117"/>
      <c r="UC81" s="117"/>
      <c r="UD81" s="117"/>
      <c r="UE81" s="117"/>
      <c r="UF81" s="117"/>
      <c r="UG81" s="117"/>
      <c r="UH81" s="117"/>
      <c r="UI81" s="117"/>
      <c r="UJ81" s="117"/>
      <c r="UK81" s="117"/>
      <c r="UL81" s="117"/>
      <c r="UM81" s="117"/>
      <c r="UN81" s="117"/>
      <c r="UO81" s="117"/>
      <c r="UP81" s="117"/>
      <c r="UQ81" s="117"/>
      <c r="UR81" s="117"/>
      <c r="US81" s="117"/>
      <c r="UT81" s="117"/>
      <c r="UU81" s="117"/>
      <c r="UV81" s="117"/>
      <c r="UW81" s="117"/>
      <c r="UX81" s="117"/>
      <c r="UY81" s="117"/>
      <c r="UZ81" s="117"/>
      <c r="VA81" s="117"/>
      <c r="VB81" s="117"/>
      <c r="VC81" s="117"/>
      <c r="VD81" s="117"/>
      <c r="VE81" s="117"/>
      <c r="VF81" s="117"/>
      <c r="VG81" s="117"/>
      <c r="VH81" s="117"/>
      <c r="VI81" s="117"/>
      <c r="VJ81" s="117"/>
      <c r="VK81" s="117"/>
      <c r="VL81" s="117"/>
      <c r="VM81" s="117"/>
      <c r="VN81" s="117"/>
      <c r="VO81" s="117"/>
      <c r="VP81" s="117"/>
      <c r="VQ81" s="117"/>
      <c r="VR81" s="117"/>
      <c r="VS81" s="117"/>
      <c r="VT81" s="117"/>
      <c r="VU81" s="117"/>
      <c r="VV81" s="117"/>
      <c r="VW81" s="117"/>
      <c r="VX81" s="117"/>
      <c r="VY81" s="117"/>
      <c r="VZ81" s="117"/>
      <c r="WA81" s="117"/>
      <c r="WB81" s="117"/>
      <c r="WC81" s="117"/>
      <c r="WD81" s="117"/>
      <c r="WE81" s="117"/>
      <c r="WF81" s="117"/>
      <c r="WG81" s="117"/>
      <c r="WH81" s="117"/>
      <c r="WI81" s="117"/>
      <c r="WJ81" s="117"/>
      <c r="WK81" s="117"/>
      <c r="WL81" s="117"/>
      <c r="WM81" s="117"/>
      <c r="WN81" s="117"/>
      <c r="WO81" s="117"/>
      <c r="WP81" s="117"/>
      <c r="WQ81" s="117"/>
      <c r="WR81" s="117"/>
      <c r="WS81" s="117"/>
      <c r="WT81" s="117"/>
      <c r="WU81" s="117"/>
      <c r="WV81" s="117"/>
      <c r="WW81" s="117"/>
      <c r="WX81" s="117"/>
      <c r="WY81" s="117"/>
      <c r="WZ81" s="117"/>
      <c r="XA81" s="117"/>
      <c r="XB81" s="117"/>
      <c r="XC81" s="117"/>
      <c r="XD81" s="117"/>
      <c r="XE81" s="117"/>
      <c r="XF81" s="117"/>
      <c r="XG81" s="117"/>
      <c r="XH81" s="117"/>
      <c r="XI81" s="117"/>
      <c r="XJ81" s="117"/>
      <c r="XK81" s="117"/>
      <c r="XL81" s="117"/>
      <c r="XM81" s="117"/>
      <c r="XN81" s="117"/>
      <c r="XO81" s="117"/>
      <c r="XP81" s="117"/>
      <c r="XQ81" s="117"/>
      <c r="XR81" s="117"/>
      <c r="XS81" s="117"/>
      <c r="XT81" s="117"/>
      <c r="XU81" s="117"/>
      <c r="XV81" s="117"/>
      <c r="XW81" s="117"/>
      <c r="XX81" s="117"/>
      <c r="XY81" s="117"/>
      <c r="XZ81" s="117"/>
      <c r="YA81" s="117"/>
      <c r="YB81" s="117"/>
      <c r="YC81" s="117"/>
      <c r="YD81" s="117"/>
      <c r="YE81" s="117"/>
      <c r="YF81" s="117"/>
      <c r="YG81" s="117"/>
      <c r="YH81" s="117"/>
      <c r="YI81" s="117"/>
      <c r="YJ81" s="117"/>
      <c r="YK81" s="117"/>
      <c r="YL81" s="117"/>
      <c r="YM81" s="117"/>
      <c r="YN81" s="117"/>
      <c r="YO81" s="117"/>
      <c r="YP81" s="117"/>
      <c r="YQ81" s="117"/>
      <c r="YR81" s="117"/>
      <c r="YS81" s="117"/>
      <c r="YT81" s="117"/>
      <c r="YU81" s="117"/>
      <c r="YV81" s="117"/>
      <c r="YW81" s="117"/>
      <c r="YX81" s="117"/>
      <c r="YY81" s="117"/>
      <c r="YZ81" s="117"/>
      <c r="ZA81" s="117"/>
      <c r="ZB81" s="117"/>
      <c r="ZC81" s="117"/>
      <c r="ZD81" s="117"/>
      <c r="ZE81" s="117"/>
      <c r="ZF81" s="117"/>
      <c r="ZG81" s="117"/>
      <c r="ZH81" s="117"/>
      <c r="ZI81" s="117"/>
      <c r="ZJ81" s="117"/>
      <c r="ZK81" s="117"/>
      <c r="ZL81" s="117"/>
      <c r="ZM81" s="117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s="118" customFormat="1" ht="18.75" x14ac:dyDescent="0.25">
      <c r="B82" s="95">
        <v>72</v>
      </c>
      <c r="C82" s="120" t="s">
        <v>10</v>
      </c>
      <c r="D82" s="101" t="s">
        <v>319</v>
      </c>
      <c r="E82" s="110" t="s">
        <v>241</v>
      </c>
      <c r="F82" s="131" t="s">
        <v>242</v>
      </c>
      <c r="G82" s="131" t="s">
        <v>243</v>
      </c>
      <c r="H82" s="131">
        <f>SUMIF(F11:F78, "A", H11:H78)</f>
        <v>103.29</v>
      </c>
      <c r="I82" s="132" t="s">
        <v>321</v>
      </c>
      <c r="J82" s="133">
        <v>95</v>
      </c>
      <c r="K82" s="134">
        <f>H82*J82</f>
        <v>9812.5500000000011</v>
      </c>
      <c r="L82" s="106"/>
      <c r="TN82" s="117"/>
      <c r="TO82" s="117"/>
      <c r="TP82" s="117"/>
      <c r="TQ82" s="117"/>
      <c r="TR82" s="117"/>
      <c r="TS82" s="117"/>
      <c r="TT82" s="117"/>
      <c r="TU82" s="117"/>
      <c r="TV82" s="117"/>
      <c r="TW82" s="117"/>
      <c r="TX82" s="117"/>
      <c r="TY82" s="117"/>
      <c r="TZ82" s="117"/>
      <c r="UA82" s="117"/>
      <c r="UB82" s="117"/>
      <c r="UC82" s="117"/>
      <c r="UD82" s="117"/>
      <c r="UE82" s="117"/>
      <c r="UF82" s="117"/>
      <c r="UG82" s="117"/>
      <c r="UH82" s="117"/>
      <c r="UI82" s="117"/>
      <c r="UJ82" s="117"/>
      <c r="UK82" s="117"/>
      <c r="UL82" s="117"/>
      <c r="UM82" s="117"/>
      <c r="UN82" s="117"/>
      <c r="UO82" s="117"/>
      <c r="UP82" s="117"/>
      <c r="UQ82" s="117"/>
      <c r="UR82" s="117"/>
      <c r="US82" s="117"/>
      <c r="UT82" s="117"/>
      <c r="UU82" s="117"/>
      <c r="UV82" s="117"/>
      <c r="UW82" s="117"/>
      <c r="UX82" s="117"/>
      <c r="UY82" s="117"/>
      <c r="UZ82" s="117"/>
      <c r="VA82" s="117"/>
      <c r="VB82" s="117"/>
      <c r="VC82" s="117"/>
      <c r="VD82" s="117"/>
      <c r="VE82" s="117"/>
      <c r="VF82" s="117"/>
      <c r="VG82" s="117"/>
      <c r="VH82" s="117"/>
      <c r="VI82" s="117"/>
      <c r="VJ82" s="117"/>
      <c r="VK82" s="117"/>
      <c r="VL82" s="117"/>
      <c r="VM82" s="117"/>
      <c r="VN82" s="117"/>
      <c r="VO82" s="117"/>
      <c r="VP82" s="117"/>
      <c r="VQ82" s="117"/>
      <c r="VR82" s="117"/>
      <c r="VS82" s="117"/>
      <c r="VT82" s="117"/>
      <c r="VU82" s="117"/>
      <c r="VV82" s="117"/>
      <c r="VW82" s="117"/>
      <c r="VX82" s="117"/>
      <c r="VY82" s="117"/>
      <c r="VZ82" s="117"/>
      <c r="WA82" s="117"/>
      <c r="WB82" s="117"/>
      <c r="WC82" s="117"/>
      <c r="WD82" s="117"/>
      <c r="WE82" s="117"/>
      <c r="WF82" s="117"/>
      <c r="WG82" s="117"/>
      <c r="WH82" s="117"/>
      <c r="WI82" s="117"/>
      <c r="WJ82" s="117"/>
      <c r="WK82" s="117"/>
      <c r="WL82" s="117"/>
      <c r="WM82" s="117"/>
      <c r="WN82" s="117"/>
      <c r="WO82" s="117"/>
      <c r="WP82" s="117"/>
      <c r="WQ82" s="117"/>
      <c r="WR82" s="117"/>
      <c r="WS82" s="117"/>
      <c r="WT82" s="117"/>
      <c r="WU82" s="117"/>
      <c r="WV82" s="117"/>
      <c r="WW82" s="117"/>
      <c r="WX82" s="117"/>
      <c r="WY82" s="117"/>
      <c r="WZ82" s="117"/>
      <c r="XA82" s="117"/>
      <c r="XB82" s="117"/>
      <c r="XC82" s="117"/>
      <c r="XD82" s="117"/>
      <c r="XE82" s="117"/>
      <c r="XF82" s="117"/>
      <c r="XG82" s="117"/>
      <c r="XH82" s="117"/>
      <c r="XI82" s="117"/>
      <c r="XJ82" s="117"/>
      <c r="XK82" s="117"/>
      <c r="XL82" s="117"/>
      <c r="XM82" s="117"/>
      <c r="XN82" s="117"/>
      <c r="XO82" s="117"/>
      <c r="XP82" s="117"/>
      <c r="XQ82" s="117"/>
      <c r="XR82" s="117"/>
      <c r="XS82" s="117"/>
      <c r="XT82" s="117"/>
      <c r="XU82" s="117"/>
      <c r="XV82" s="117"/>
      <c r="XW82" s="117"/>
      <c r="XX82" s="117"/>
      <c r="XY82" s="117"/>
      <c r="XZ82" s="117"/>
      <c r="YA82" s="117"/>
      <c r="YB82" s="117"/>
      <c r="YC82" s="117"/>
      <c r="YD82" s="117"/>
      <c r="YE82" s="117"/>
      <c r="YF82" s="117"/>
      <c r="YG82" s="117"/>
      <c r="YH82" s="117"/>
      <c r="YI82" s="117"/>
      <c r="YJ82" s="117"/>
      <c r="YK82" s="117"/>
      <c r="YL82" s="117"/>
      <c r="YM82" s="117"/>
      <c r="YN82" s="117"/>
      <c r="YO82" s="117"/>
      <c r="YP82" s="117"/>
      <c r="YQ82" s="117"/>
      <c r="YR82" s="117"/>
      <c r="YS82" s="117"/>
      <c r="YT82" s="117"/>
      <c r="YU82" s="117"/>
      <c r="YV82" s="117"/>
      <c r="YW82" s="117"/>
      <c r="YX82" s="117"/>
      <c r="YY82" s="117"/>
      <c r="YZ82" s="117"/>
      <c r="ZA82" s="117"/>
      <c r="ZB82" s="117"/>
      <c r="ZC82" s="117"/>
      <c r="ZD82" s="117"/>
      <c r="ZE82" s="117"/>
      <c r="ZF82" s="117"/>
      <c r="ZG82" s="117"/>
      <c r="ZH82" s="117"/>
      <c r="ZI82" s="117"/>
      <c r="ZJ82" s="117"/>
      <c r="ZK82" s="117"/>
      <c r="ZL82" s="117"/>
      <c r="ZM82" s="117"/>
    </row>
    <row r="83" spans="1:1024" ht="25.5" hidden="1" x14ac:dyDescent="0.25">
      <c r="A83" s="118"/>
      <c r="B83" s="95">
        <v>73</v>
      </c>
      <c r="C83" s="120" t="s">
        <v>10</v>
      </c>
      <c r="D83" s="101" t="s">
        <v>319</v>
      </c>
      <c r="E83" s="110" t="s">
        <v>241</v>
      </c>
      <c r="F83" s="110" t="s">
        <v>322</v>
      </c>
      <c r="G83" s="110" t="s">
        <v>243</v>
      </c>
      <c r="H83" s="110">
        <f>SUMIF(F11:F78, "B", H11:H78)</f>
        <v>0</v>
      </c>
      <c r="I83" s="134" t="s">
        <v>323</v>
      </c>
      <c r="J83" s="133">
        <v>95</v>
      </c>
      <c r="K83" s="134">
        <f>H83*J83</f>
        <v>0</v>
      </c>
      <c r="L83" s="106" t="s">
        <v>324</v>
      </c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 s="117"/>
      <c r="TO83" s="117"/>
      <c r="TP83" s="117"/>
      <c r="TQ83" s="117"/>
      <c r="TR83" s="117"/>
      <c r="TS83" s="117"/>
      <c r="TT83" s="117"/>
      <c r="TU83" s="117"/>
      <c r="TV83" s="117"/>
      <c r="TW83" s="117"/>
      <c r="TX83" s="117"/>
      <c r="TY83" s="117"/>
      <c r="TZ83" s="117"/>
      <c r="UA83" s="117"/>
      <c r="UB83" s="117"/>
      <c r="UC83" s="117"/>
      <c r="UD83" s="117"/>
      <c r="UE83" s="117"/>
      <c r="UF83" s="117"/>
      <c r="UG83" s="117"/>
      <c r="UH83" s="117"/>
      <c r="UI83" s="117"/>
      <c r="UJ83" s="117"/>
      <c r="UK83" s="117"/>
      <c r="UL83" s="117"/>
      <c r="UM83" s="117"/>
      <c r="UN83" s="117"/>
      <c r="UO83" s="117"/>
      <c r="UP83" s="117"/>
      <c r="UQ83" s="117"/>
      <c r="UR83" s="117"/>
      <c r="US83" s="117"/>
      <c r="UT83" s="117"/>
      <c r="UU83" s="117"/>
      <c r="UV83" s="117"/>
      <c r="UW83" s="117"/>
      <c r="UX83" s="117"/>
      <c r="UY83" s="117"/>
      <c r="UZ83" s="117"/>
      <c r="VA83" s="117"/>
      <c r="VB83" s="117"/>
      <c r="VC83" s="117"/>
      <c r="VD83" s="117"/>
      <c r="VE83" s="117"/>
      <c r="VF83" s="117"/>
      <c r="VG83" s="117"/>
      <c r="VH83" s="117"/>
      <c r="VI83" s="117"/>
      <c r="VJ83" s="117"/>
      <c r="VK83" s="117"/>
      <c r="VL83" s="117"/>
      <c r="VM83" s="117"/>
      <c r="VN83" s="117"/>
      <c r="VO83" s="117"/>
      <c r="VP83" s="117"/>
      <c r="VQ83" s="117"/>
      <c r="VR83" s="117"/>
      <c r="VS83" s="117"/>
      <c r="VT83" s="117"/>
      <c r="VU83" s="117"/>
      <c r="VV83" s="117"/>
      <c r="VW83" s="117"/>
      <c r="VX83" s="117"/>
      <c r="VY83" s="117"/>
      <c r="VZ83" s="117"/>
      <c r="WA83" s="117"/>
      <c r="WB83" s="117"/>
      <c r="WC83" s="117"/>
      <c r="WD83" s="117"/>
      <c r="WE83" s="117"/>
      <c r="WF83" s="117"/>
      <c r="WG83" s="117"/>
      <c r="WH83" s="117"/>
      <c r="WI83" s="117"/>
      <c r="WJ83" s="117"/>
      <c r="WK83" s="117"/>
      <c r="WL83" s="117"/>
      <c r="WM83" s="117"/>
      <c r="WN83" s="117"/>
      <c r="WO83" s="117"/>
      <c r="WP83" s="117"/>
      <c r="WQ83" s="117"/>
      <c r="WR83" s="117"/>
      <c r="WS83" s="117"/>
      <c r="WT83" s="117"/>
      <c r="WU83" s="117"/>
      <c r="WV83" s="117"/>
      <c r="WW83" s="117"/>
      <c r="WX83" s="117"/>
      <c r="WY83" s="117"/>
      <c r="WZ83" s="117"/>
      <c r="XA83" s="117"/>
      <c r="XB83" s="117"/>
      <c r="XC83" s="117"/>
      <c r="XD83" s="117"/>
      <c r="XE83" s="117"/>
      <c r="XF83" s="117"/>
      <c r="XG83" s="117"/>
      <c r="XH83" s="117"/>
      <c r="XI83" s="117"/>
      <c r="XJ83" s="117"/>
      <c r="XK83" s="117"/>
      <c r="XL83" s="117"/>
      <c r="XM83" s="117"/>
      <c r="XN83" s="117"/>
      <c r="XO83" s="117"/>
      <c r="XP83" s="117"/>
      <c r="XQ83" s="117"/>
      <c r="XR83" s="117"/>
      <c r="XS83" s="117"/>
      <c r="XT83" s="117"/>
      <c r="XU83" s="117"/>
      <c r="XV83" s="117"/>
      <c r="XW83" s="117"/>
      <c r="XX83" s="117"/>
      <c r="XY83" s="117"/>
      <c r="XZ83" s="117"/>
      <c r="YA83" s="117"/>
      <c r="YB83" s="117"/>
      <c r="YC83" s="117"/>
      <c r="YD83" s="117"/>
      <c r="YE83" s="117"/>
      <c r="YF83" s="117"/>
      <c r="YG83" s="117"/>
      <c r="YH83" s="117"/>
      <c r="YI83" s="117"/>
      <c r="YJ83" s="117"/>
      <c r="YK83" s="117"/>
      <c r="YL83" s="117"/>
      <c r="YM83" s="117"/>
      <c r="YN83" s="117"/>
      <c r="YO83" s="117"/>
      <c r="YP83" s="117"/>
      <c r="YQ83" s="117"/>
      <c r="YR83" s="117"/>
      <c r="YS83" s="117"/>
      <c r="YT83" s="117"/>
      <c r="YU83" s="117"/>
      <c r="YV83" s="117"/>
      <c r="YW83" s="117"/>
      <c r="YX83" s="117"/>
      <c r="YY83" s="117"/>
      <c r="YZ83" s="117"/>
      <c r="ZA83" s="117"/>
      <c r="ZB83" s="117"/>
      <c r="ZC83" s="117"/>
      <c r="ZD83" s="117"/>
      <c r="ZE83" s="117"/>
      <c r="ZF83" s="117"/>
      <c r="ZG83" s="117"/>
      <c r="ZH83" s="117"/>
      <c r="ZI83" s="117"/>
      <c r="ZJ83" s="117"/>
      <c r="ZK83" s="117"/>
      <c r="ZL83" s="117"/>
      <c r="ZM83" s="117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25">
      <c r="A84" s="118"/>
      <c r="B84" s="95">
        <v>74</v>
      </c>
      <c r="C84" s="120" t="s">
        <v>10</v>
      </c>
      <c r="D84" s="101" t="s">
        <v>319</v>
      </c>
      <c r="E84" s="110" t="s">
        <v>241</v>
      </c>
      <c r="F84" s="110" t="s">
        <v>260</v>
      </c>
      <c r="G84" s="110" t="s">
        <v>243</v>
      </c>
      <c r="H84" s="110">
        <f>SUMIF(F11:F78, "C", H11:H78)</f>
        <v>12.65</v>
      </c>
      <c r="I84" s="134" t="s">
        <v>325</v>
      </c>
      <c r="J84" s="133">
        <v>60</v>
      </c>
      <c r="K84" s="134">
        <f>J84*60</f>
        <v>3600</v>
      </c>
      <c r="L84" s="106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 s="117"/>
      <c r="TO84" s="117"/>
      <c r="TP84" s="117"/>
      <c r="TQ84" s="117"/>
      <c r="TR84" s="117"/>
      <c r="TS84" s="117"/>
      <c r="TT84" s="117"/>
      <c r="TU84" s="117"/>
      <c r="TV84" s="117"/>
      <c r="TW84" s="117"/>
      <c r="TX84" s="117"/>
      <c r="TY84" s="117"/>
      <c r="TZ84" s="117"/>
      <c r="UA84" s="117"/>
      <c r="UB84" s="117"/>
      <c r="UC84" s="117"/>
      <c r="UD84" s="117"/>
      <c r="UE84" s="117"/>
      <c r="UF84" s="117"/>
      <c r="UG84" s="117"/>
      <c r="UH84" s="117"/>
      <c r="UI84" s="117"/>
      <c r="UJ84" s="117"/>
      <c r="UK84" s="117"/>
      <c r="UL84" s="117"/>
      <c r="UM84" s="117"/>
      <c r="UN84" s="117"/>
      <c r="UO84" s="117"/>
      <c r="UP84" s="117"/>
      <c r="UQ84" s="117"/>
      <c r="UR84" s="117"/>
      <c r="US84" s="117"/>
      <c r="UT84" s="117"/>
      <c r="UU84" s="117"/>
      <c r="UV84" s="117"/>
      <c r="UW84" s="117"/>
      <c r="UX84" s="117"/>
      <c r="UY84" s="117"/>
      <c r="UZ84" s="117"/>
      <c r="VA84" s="117"/>
      <c r="VB84" s="117"/>
      <c r="VC84" s="117"/>
      <c r="VD84" s="117"/>
      <c r="VE84" s="117"/>
      <c r="VF84" s="117"/>
      <c r="VG84" s="117"/>
      <c r="VH84" s="117"/>
      <c r="VI84" s="117"/>
      <c r="VJ84" s="117"/>
      <c r="VK84" s="117"/>
      <c r="VL84" s="117"/>
      <c r="VM84" s="117"/>
      <c r="VN84" s="117"/>
      <c r="VO84" s="117"/>
      <c r="VP84" s="117"/>
      <c r="VQ84" s="117"/>
      <c r="VR84" s="117"/>
      <c r="VS84" s="117"/>
      <c r="VT84" s="117"/>
      <c r="VU84" s="117"/>
      <c r="VV84" s="117"/>
      <c r="VW84" s="117"/>
      <c r="VX84" s="117"/>
      <c r="VY84" s="117"/>
      <c r="VZ84" s="117"/>
      <c r="WA84" s="117"/>
      <c r="WB84" s="117"/>
      <c r="WC84" s="117"/>
      <c r="WD84" s="117"/>
      <c r="WE84" s="117"/>
      <c r="WF84" s="117"/>
      <c r="WG84" s="117"/>
      <c r="WH84" s="117"/>
      <c r="WI84" s="117"/>
      <c r="WJ84" s="117"/>
      <c r="WK84" s="117"/>
      <c r="WL84" s="117"/>
      <c r="WM84" s="117"/>
      <c r="WN84" s="117"/>
      <c r="WO84" s="117"/>
      <c r="WP84" s="117"/>
      <c r="WQ84" s="117"/>
      <c r="WR84" s="117"/>
      <c r="WS84" s="117"/>
      <c r="WT84" s="117"/>
      <c r="WU84" s="117"/>
      <c r="WV84" s="117"/>
      <c r="WW84" s="117"/>
      <c r="WX84" s="117"/>
      <c r="WY84" s="117"/>
      <c r="WZ84" s="117"/>
      <c r="XA84" s="117"/>
      <c r="XB84" s="117"/>
      <c r="XC84" s="117"/>
      <c r="XD84" s="117"/>
      <c r="XE84" s="117"/>
      <c r="XF84" s="117"/>
      <c r="XG84" s="117"/>
      <c r="XH84" s="117"/>
      <c r="XI84" s="117"/>
      <c r="XJ84" s="117"/>
      <c r="XK84" s="117"/>
      <c r="XL84" s="117"/>
      <c r="XM84" s="117"/>
      <c r="XN84" s="117"/>
      <c r="XO84" s="117"/>
      <c r="XP84" s="117"/>
      <c r="XQ84" s="117"/>
      <c r="XR84" s="117"/>
      <c r="XS84" s="117"/>
      <c r="XT84" s="117"/>
      <c r="XU84" s="117"/>
      <c r="XV84" s="117"/>
      <c r="XW84" s="117"/>
      <c r="XX84" s="117"/>
      <c r="XY84" s="117"/>
      <c r="XZ84" s="117"/>
      <c r="YA84" s="117"/>
      <c r="YB84" s="117"/>
      <c r="YC84" s="117"/>
      <c r="YD84" s="117"/>
      <c r="YE84" s="117"/>
      <c r="YF84" s="117"/>
      <c r="YG84" s="117"/>
      <c r="YH84" s="117"/>
      <c r="YI84" s="117"/>
      <c r="YJ84" s="117"/>
      <c r="YK84" s="117"/>
      <c r="YL84" s="117"/>
      <c r="YM84" s="117"/>
      <c r="YN84" s="117"/>
      <c r="YO84" s="117"/>
      <c r="YP84" s="117"/>
      <c r="YQ84" s="117"/>
      <c r="YR84" s="117"/>
      <c r="YS84" s="117"/>
      <c r="YT84" s="117"/>
      <c r="YU84" s="117"/>
      <c r="YV84" s="117"/>
      <c r="YW84" s="117"/>
      <c r="YX84" s="117"/>
      <c r="YY84" s="117"/>
      <c r="YZ84" s="117"/>
      <c r="ZA84" s="117"/>
      <c r="ZB84" s="117"/>
      <c r="ZC84" s="117"/>
      <c r="ZD84" s="117"/>
      <c r="ZE84" s="117"/>
      <c r="ZF84" s="117"/>
      <c r="ZG84" s="117"/>
      <c r="ZH84" s="117"/>
      <c r="ZI84" s="117"/>
      <c r="ZJ84" s="117"/>
      <c r="ZK84" s="117"/>
      <c r="ZL84" s="117"/>
      <c r="ZM84" s="117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132.75" customHeight="1" x14ac:dyDescent="0.25">
      <c r="A85" s="118"/>
      <c r="B85" s="95">
        <v>75</v>
      </c>
      <c r="C85" s="120" t="s">
        <v>10</v>
      </c>
      <c r="D85" s="101" t="s">
        <v>319</v>
      </c>
      <c r="E85" s="110" t="s">
        <v>241</v>
      </c>
      <c r="F85" s="131" t="s">
        <v>282</v>
      </c>
      <c r="G85" s="131" t="s">
        <v>243</v>
      </c>
      <c r="H85" s="131">
        <f>SUMIF(F11:F78, "D", H11:H78)</f>
        <v>20</v>
      </c>
      <c r="I85" s="132" t="s">
        <v>321</v>
      </c>
      <c r="J85" s="133">
        <v>85</v>
      </c>
      <c r="K85" s="134">
        <f>J85*60</f>
        <v>5100</v>
      </c>
      <c r="L85" s="101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 s="117"/>
      <c r="TO85" s="117"/>
      <c r="TP85" s="117"/>
      <c r="TQ85" s="117"/>
      <c r="TR85" s="117"/>
      <c r="TS85" s="117"/>
      <c r="TT85" s="117"/>
      <c r="TU85" s="117"/>
      <c r="TV85" s="117"/>
      <c r="TW85" s="117"/>
      <c r="TX85" s="117"/>
      <c r="TY85" s="117"/>
      <c r="TZ85" s="117"/>
      <c r="UA85" s="117"/>
      <c r="UB85" s="117"/>
      <c r="UC85" s="117"/>
      <c r="UD85" s="117"/>
      <c r="UE85" s="117"/>
      <c r="UF85" s="117"/>
      <c r="UG85" s="117"/>
      <c r="UH85" s="117"/>
      <c r="UI85" s="117"/>
      <c r="UJ85" s="117"/>
      <c r="UK85" s="117"/>
      <c r="UL85" s="117"/>
      <c r="UM85" s="117"/>
      <c r="UN85" s="117"/>
      <c r="UO85" s="117"/>
      <c r="UP85" s="117"/>
      <c r="UQ85" s="117"/>
      <c r="UR85" s="117"/>
      <c r="US85" s="117"/>
      <c r="UT85" s="117"/>
      <c r="UU85" s="117"/>
      <c r="UV85" s="117"/>
      <c r="UW85" s="117"/>
      <c r="UX85" s="117"/>
      <c r="UY85" s="117"/>
      <c r="UZ85" s="117"/>
      <c r="VA85" s="117"/>
      <c r="VB85" s="117"/>
      <c r="VC85" s="117"/>
      <c r="VD85" s="117"/>
      <c r="VE85" s="117"/>
      <c r="VF85" s="117"/>
      <c r="VG85" s="117"/>
      <c r="VH85" s="117"/>
      <c r="VI85" s="117"/>
      <c r="VJ85" s="117"/>
      <c r="VK85" s="117"/>
      <c r="VL85" s="117"/>
      <c r="VM85" s="117"/>
      <c r="VN85" s="117"/>
      <c r="VO85" s="117"/>
      <c r="VP85" s="117"/>
      <c r="VQ85" s="117"/>
      <c r="VR85" s="117"/>
      <c r="VS85" s="117"/>
      <c r="VT85" s="117"/>
      <c r="VU85" s="117"/>
      <c r="VV85" s="117"/>
      <c r="VW85" s="117"/>
      <c r="VX85" s="117"/>
      <c r="VY85" s="117"/>
      <c r="VZ85" s="117"/>
      <c r="WA85" s="117"/>
      <c r="WB85" s="117"/>
      <c r="WC85" s="117"/>
      <c r="WD85" s="117"/>
      <c r="WE85" s="117"/>
      <c r="WF85" s="117"/>
      <c r="WG85" s="117"/>
      <c r="WH85" s="117"/>
      <c r="WI85" s="117"/>
      <c r="WJ85" s="117"/>
      <c r="WK85" s="117"/>
      <c r="WL85" s="117"/>
      <c r="WM85" s="117"/>
      <c r="WN85" s="117"/>
      <c r="WO85" s="117"/>
      <c r="WP85" s="117"/>
      <c r="WQ85" s="117"/>
      <c r="WR85" s="117"/>
      <c r="WS85" s="117"/>
      <c r="WT85" s="117"/>
      <c r="WU85" s="117"/>
      <c r="WV85" s="117"/>
      <c r="WW85" s="117"/>
      <c r="WX85" s="117"/>
      <c r="WY85" s="117"/>
      <c r="WZ85" s="117"/>
      <c r="XA85" s="117"/>
      <c r="XB85" s="117"/>
      <c r="XC85" s="117"/>
      <c r="XD85" s="117"/>
      <c r="XE85" s="117"/>
      <c r="XF85" s="117"/>
      <c r="XG85" s="117"/>
      <c r="XH85" s="117"/>
      <c r="XI85" s="117"/>
      <c r="XJ85" s="117"/>
      <c r="XK85" s="117"/>
      <c r="XL85" s="117"/>
      <c r="XM85" s="117"/>
      <c r="XN85" s="117"/>
      <c r="XO85" s="117"/>
      <c r="XP85" s="117"/>
      <c r="XQ85" s="117"/>
      <c r="XR85" s="117"/>
      <c r="XS85" s="117"/>
      <c r="XT85" s="117"/>
      <c r="XU85" s="117"/>
      <c r="XV85" s="117"/>
      <c r="XW85" s="117"/>
      <c r="XX85" s="117"/>
      <c r="XY85" s="117"/>
      <c r="XZ85" s="117"/>
      <c r="YA85" s="117"/>
      <c r="YB85" s="117"/>
      <c r="YC85" s="117"/>
      <c r="YD85" s="117"/>
      <c r="YE85" s="117"/>
      <c r="YF85" s="117"/>
      <c r="YG85" s="117"/>
      <c r="YH85" s="117"/>
      <c r="YI85" s="117"/>
      <c r="YJ85" s="117"/>
      <c r="YK85" s="117"/>
      <c r="YL85" s="117"/>
      <c r="YM85" s="117"/>
      <c r="YN85" s="117"/>
      <c r="YO85" s="117"/>
      <c r="YP85" s="117"/>
      <c r="YQ85" s="117"/>
      <c r="YR85" s="117"/>
      <c r="YS85" s="117"/>
      <c r="YT85" s="117"/>
      <c r="YU85" s="117"/>
      <c r="YV85" s="117"/>
      <c r="YW85" s="117"/>
      <c r="YX85" s="117"/>
      <c r="YY85" s="117"/>
      <c r="YZ85" s="117"/>
      <c r="ZA85" s="117"/>
      <c r="ZB85" s="117"/>
      <c r="ZC85" s="117"/>
      <c r="ZD85" s="117"/>
      <c r="ZE85" s="117"/>
      <c r="ZF85" s="117"/>
      <c r="ZG85" s="117"/>
      <c r="ZH85" s="117"/>
      <c r="ZI85" s="117"/>
      <c r="ZJ85" s="117"/>
      <c r="ZK85" s="117"/>
      <c r="ZL85" s="117"/>
      <c r="ZM85" s="117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139.5" customHeight="1" x14ac:dyDescent="0.25">
      <c r="A86" s="118"/>
      <c r="B86" s="95">
        <v>76</v>
      </c>
      <c r="C86" s="120" t="s">
        <v>10</v>
      </c>
      <c r="D86" s="101" t="s">
        <v>319</v>
      </c>
      <c r="E86" s="110" t="s">
        <v>241</v>
      </c>
      <c r="F86" s="131" t="s">
        <v>269</v>
      </c>
      <c r="G86" s="131" t="s">
        <v>243</v>
      </c>
      <c r="H86" s="135">
        <f>SUMIF(F11:F78, "E", H11:H78)</f>
        <v>49.8</v>
      </c>
      <c r="I86" s="132" t="s">
        <v>321</v>
      </c>
      <c r="J86" s="133">
        <v>75</v>
      </c>
      <c r="K86" s="134">
        <f>J86*60</f>
        <v>4500</v>
      </c>
      <c r="L86" s="101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 s="117"/>
      <c r="TO86" s="117"/>
      <c r="TP86" s="117"/>
      <c r="TQ86" s="117"/>
      <c r="TR86" s="117"/>
      <c r="TS86" s="117"/>
      <c r="TT86" s="117"/>
      <c r="TU86" s="117"/>
      <c r="TV86" s="117"/>
      <c r="TW86" s="117"/>
      <c r="TX86" s="117"/>
      <c r="TY86" s="117"/>
      <c r="TZ86" s="117"/>
      <c r="UA86" s="117"/>
      <c r="UB86" s="117"/>
      <c r="UC86" s="117"/>
      <c r="UD86" s="117"/>
      <c r="UE86" s="117"/>
      <c r="UF86" s="117"/>
      <c r="UG86" s="117"/>
      <c r="UH86" s="117"/>
      <c r="UI86" s="117"/>
      <c r="UJ86" s="117"/>
      <c r="UK86" s="117"/>
      <c r="UL86" s="117"/>
      <c r="UM86" s="117"/>
      <c r="UN86" s="117"/>
      <c r="UO86" s="117"/>
      <c r="UP86" s="117"/>
      <c r="UQ86" s="117"/>
      <c r="UR86" s="117"/>
      <c r="US86" s="117"/>
      <c r="UT86" s="117"/>
      <c r="UU86" s="117"/>
      <c r="UV86" s="117"/>
      <c r="UW86" s="117"/>
      <c r="UX86" s="117"/>
      <c r="UY86" s="117"/>
      <c r="UZ86" s="117"/>
      <c r="VA86" s="117"/>
      <c r="VB86" s="117"/>
      <c r="VC86" s="117"/>
      <c r="VD86" s="117"/>
      <c r="VE86" s="117"/>
      <c r="VF86" s="117"/>
      <c r="VG86" s="117"/>
      <c r="VH86" s="117"/>
      <c r="VI86" s="117"/>
      <c r="VJ86" s="117"/>
      <c r="VK86" s="117"/>
      <c r="VL86" s="117"/>
      <c r="VM86" s="117"/>
      <c r="VN86" s="117"/>
      <c r="VO86" s="117"/>
      <c r="VP86" s="117"/>
      <c r="VQ86" s="117"/>
      <c r="VR86" s="117"/>
      <c r="VS86" s="117"/>
      <c r="VT86" s="117"/>
      <c r="VU86" s="117"/>
      <c r="VV86" s="117"/>
      <c r="VW86" s="117"/>
      <c r="VX86" s="117"/>
      <c r="VY86" s="117"/>
      <c r="VZ86" s="117"/>
      <c r="WA86" s="117"/>
      <c r="WB86" s="117"/>
      <c r="WC86" s="117"/>
      <c r="WD86" s="117"/>
      <c r="WE86" s="117"/>
      <c r="WF86" s="117"/>
      <c r="WG86" s="117"/>
      <c r="WH86" s="117"/>
      <c r="WI86" s="117"/>
      <c r="WJ86" s="117"/>
      <c r="WK86" s="117"/>
      <c r="WL86" s="117"/>
      <c r="WM86" s="117"/>
      <c r="WN86" s="117"/>
      <c r="WO86" s="117"/>
      <c r="WP86" s="117"/>
      <c r="WQ86" s="117"/>
      <c r="WR86" s="117"/>
      <c r="WS86" s="117"/>
      <c r="WT86" s="117"/>
      <c r="WU86" s="117"/>
      <c r="WV86" s="117"/>
      <c r="WW86" s="117"/>
      <c r="WX86" s="117"/>
      <c r="WY86" s="117"/>
      <c r="WZ86" s="117"/>
      <c r="XA86" s="117"/>
      <c r="XB86" s="117"/>
      <c r="XC86" s="117"/>
      <c r="XD86" s="117"/>
      <c r="XE86" s="117"/>
      <c r="XF86" s="117"/>
      <c r="XG86" s="117"/>
      <c r="XH86" s="117"/>
      <c r="XI86" s="117"/>
      <c r="XJ86" s="117"/>
      <c r="XK86" s="117"/>
      <c r="XL86" s="117"/>
      <c r="XM86" s="117"/>
      <c r="XN86" s="117"/>
      <c r="XO86" s="117"/>
      <c r="XP86" s="117"/>
      <c r="XQ86" s="117"/>
      <c r="XR86" s="117"/>
      <c r="XS86" s="117"/>
      <c r="XT86" s="117"/>
      <c r="XU86" s="117"/>
      <c r="XV86" s="117"/>
      <c r="XW86" s="117"/>
      <c r="XX86" s="117"/>
      <c r="XY86" s="117"/>
      <c r="XZ86" s="117"/>
      <c r="YA86" s="117"/>
      <c r="YB86" s="117"/>
      <c r="YC86" s="117"/>
      <c r="YD86" s="117"/>
      <c r="YE86" s="117"/>
      <c r="YF86" s="117"/>
      <c r="YG86" s="117"/>
      <c r="YH86" s="117"/>
      <c r="YI86" s="117"/>
      <c r="YJ86" s="117"/>
      <c r="YK86" s="117"/>
      <c r="YL86" s="117"/>
      <c r="YM86" s="117"/>
      <c r="YN86" s="117"/>
      <c r="YO86" s="117"/>
      <c r="YP86" s="117"/>
      <c r="YQ86" s="117"/>
      <c r="YR86" s="117"/>
      <c r="YS86" s="117"/>
      <c r="YT86" s="117"/>
      <c r="YU86" s="117"/>
      <c r="YV86" s="117"/>
      <c r="YW86" s="117"/>
      <c r="YX86" s="117"/>
      <c r="YY86" s="117"/>
      <c r="YZ86" s="117"/>
      <c r="ZA86" s="117"/>
      <c r="ZB86" s="117"/>
      <c r="ZC86" s="117"/>
      <c r="ZD86" s="117"/>
      <c r="ZE86" s="117"/>
      <c r="ZF86" s="117"/>
      <c r="ZG86" s="117"/>
      <c r="ZH86" s="117"/>
      <c r="ZI86" s="117"/>
      <c r="ZJ86" s="117"/>
      <c r="ZK86" s="117"/>
      <c r="ZL86" s="117"/>
      <c r="ZM86" s="117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5">
      <c r="A87" s="118"/>
      <c r="B87" s="95">
        <v>77</v>
      </c>
      <c r="C87" s="109"/>
      <c r="D87" s="101"/>
      <c r="E87" s="110"/>
      <c r="F87" s="110"/>
      <c r="G87" s="110"/>
      <c r="H87" s="120">
        <f>SUBTOTAL(9,H82:H86)</f>
        <v>185.74</v>
      </c>
      <c r="I87" s="134"/>
      <c r="J87" s="133"/>
      <c r="K87" s="136">
        <f>SUBTOTAL(9,K82:K86)</f>
        <v>23012.550000000003</v>
      </c>
      <c r="L87" s="101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 s="117"/>
      <c r="TO87" s="117"/>
      <c r="TP87" s="117"/>
      <c r="TQ87" s="117"/>
      <c r="TR87" s="117"/>
      <c r="TS87" s="117"/>
      <c r="TT87" s="117"/>
      <c r="TU87" s="117"/>
      <c r="TV87" s="117"/>
      <c r="TW87" s="117"/>
      <c r="TX87" s="117"/>
      <c r="TY87" s="117"/>
      <c r="TZ87" s="117"/>
      <c r="UA87" s="117"/>
      <c r="UB87" s="117"/>
      <c r="UC87" s="117"/>
      <c r="UD87" s="117"/>
      <c r="UE87" s="117"/>
      <c r="UF87" s="117"/>
      <c r="UG87" s="117"/>
      <c r="UH87" s="117"/>
      <c r="UI87" s="117"/>
      <c r="UJ87" s="117"/>
      <c r="UK87" s="117"/>
      <c r="UL87" s="117"/>
      <c r="UM87" s="117"/>
      <c r="UN87" s="117"/>
      <c r="UO87" s="117"/>
      <c r="UP87" s="117"/>
      <c r="UQ87" s="117"/>
      <c r="UR87" s="117"/>
      <c r="US87" s="117"/>
      <c r="UT87" s="117"/>
      <c r="UU87" s="117"/>
      <c r="UV87" s="117"/>
      <c r="UW87" s="117"/>
      <c r="UX87" s="117"/>
      <c r="UY87" s="117"/>
      <c r="UZ87" s="117"/>
      <c r="VA87" s="117"/>
      <c r="VB87" s="117"/>
      <c r="VC87" s="117"/>
      <c r="VD87" s="117"/>
      <c r="VE87" s="117"/>
      <c r="VF87" s="117"/>
      <c r="VG87" s="117"/>
      <c r="VH87" s="117"/>
      <c r="VI87" s="117"/>
      <c r="VJ87" s="117"/>
      <c r="VK87" s="117"/>
      <c r="VL87" s="117"/>
      <c r="VM87" s="117"/>
      <c r="VN87" s="117"/>
      <c r="VO87" s="117"/>
      <c r="VP87" s="117"/>
      <c r="VQ87" s="117"/>
      <c r="VR87" s="117"/>
      <c r="VS87" s="117"/>
      <c r="VT87" s="117"/>
      <c r="VU87" s="117"/>
      <c r="VV87" s="117"/>
      <c r="VW87" s="117"/>
      <c r="VX87" s="117"/>
      <c r="VY87" s="117"/>
      <c r="VZ87" s="117"/>
      <c r="WA87" s="117"/>
      <c r="WB87" s="117"/>
      <c r="WC87" s="117"/>
      <c r="WD87" s="117"/>
      <c r="WE87" s="117"/>
      <c r="WF87" s="117"/>
      <c r="WG87" s="117"/>
      <c r="WH87" s="117"/>
      <c r="WI87" s="117"/>
      <c r="WJ87" s="117"/>
      <c r="WK87" s="117"/>
      <c r="WL87" s="117"/>
      <c r="WM87" s="117"/>
      <c r="WN87" s="117"/>
      <c r="WO87" s="117"/>
      <c r="WP87" s="117"/>
      <c r="WQ87" s="117"/>
      <c r="WR87" s="117"/>
      <c r="WS87" s="117"/>
      <c r="WT87" s="117"/>
      <c r="WU87" s="117"/>
      <c r="WV87" s="117"/>
      <c r="WW87" s="117"/>
      <c r="WX87" s="117"/>
      <c r="WY87" s="117"/>
      <c r="WZ87" s="117"/>
      <c r="XA87" s="117"/>
      <c r="XB87" s="117"/>
      <c r="XC87" s="117"/>
      <c r="XD87" s="117"/>
      <c r="XE87" s="117"/>
      <c r="XF87" s="117"/>
      <c r="XG87" s="117"/>
      <c r="XH87" s="117"/>
      <c r="XI87" s="117"/>
      <c r="XJ87" s="117"/>
      <c r="XK87" s="117"/>
      <c r="XL87" s="117"/>
      <c r="XM87" s="117"/>
      <c r="XN87" s="117"/>
      <c r="XO87" s="117"/>
      <c r="XP87" s="117"/>
      <c r="XQ87" s="117"/>
      <c r="XR87" s="117"/>
      <c r="XS87" s="117"/>
      <c r="XT87" s="117"/>
      <c r="XU87" s="117"/>
      <c r="XV87" s="117"/>
      <c r="XW87" s="117"/>
      <c r="XX87" s="117"/>
      <c r="XY87" s="117"/>
      <c r="XZ87" s="117"/>
      <c r="YA87" s="117"/>
      <c r="YB87" s="117"/>
      <c r="YC87" s="117"/>
      <c r="YD87" s="117"/>
      <c r="YE87" s="117"/>
      <c r="YF87" s="117"/>
      <c r="YG87" s="117"/>
      <c r="YH87" s="117"/>
      <c r="YI87" s="117"/>
      <c r="YJ87" s="117"/>
      <c r="YK87" s="117"/>
      <c r="YL87" s="117"/>
      <c r="YM87" s="117"/>
      <c r="YN87" s="117"/>
      <c r="YO87" s="117"/>
      <c r="YP87" s="117"/>
      <c r="YQ87" s="117"/>
      <c r="YR87" s="117"/>
      <c r="YS87" s="117"/>
      <c r="YT87" s="117"/>
      <c r="YU87" s="117"/>
      <c r="YV87" s="117"/>
      <c r="YW87" s="117"/>
      <c r="YX87" s="117"/>
      <c r="YY87" s="117"/>
      <c r="YZ87" s="117"/>
      <c r="ZA87" s="117"/>
      <c r="ZB87" s="117"/>
      <c r="ZC87" s="117"/>
      <c r="ZD87" s="117"/>
      <c r="ZE87" s="117"/>
      <c r="ZF87" s="117"/>
      <c r="ZG87" s="117"/>
      <c r="ZH87" s="117"/>
      <c r="ZI87" s="117"/>
      <c r="ZJ87" s="117"/>
      <c r="ZK87" s="117"/>
      <c r="ZL87" s="117"/>
      <c r="ZM87" s="11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5">
      <c r="A88" s="118"/>
      <c r="B88" s="95">
        <v>78</v>
      </c>
      <c r="C88" s="109"/>
      <c r="D88" s="101"/>
      <c r="E88" s="110"/>
      <c r="F88" s="110"/>
      <c r="G88" s="110"/>
      <c r="H88" s="110"/>
      <c r="I88" s="134"/>
      <c r="J88" s="133"/>
      <c r="K88" s="134"/>
      <c r="L88" s="101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 s="117"/>
      <c r="TO88" s="117"/>
      <c r="TP88" s="117"/>
      <c r="TQ88" s="117"/>
      <c r="TR88" s="117"/>
      <c r="TS88" s="117"/>
      <c r="TT88" s="117"/>
      <c r="TU88" s="117"/>
      <c r="TV88" s="117"/>
      <c r="TW88" s="117"/>
      <c r="TX88" s="117"/>
      <c r="TY88" s="117"/>
      <c r="TZ88" s="117"/>
      <c r="UA88" s="117"/>
      <c r="UB88" s="117"/>
      <c r="UC88" s="117"/>
      <c r="UD88" s="117"/>
      <c r="UE88" s="117"/>
      <c r="UF88" s="117"/>
      <c r="UG88" s="117"/>
      <c r="UH88" s="117"/>
      <c r="UI88" s="117"/>
      <c r="UJ88" s="117"/>
      <c r="UK88" s="117"/>
      <c r="UL88" s="117"/>
      <c r="UM88" s="117"/>
      <c r="UN88" s="117"/>
      <c r="UO88" s="117"/>
      <c r="UP88" s="117"/>
      <c r="UQ88" s="117"/>
      <c r="UR88" s="117"/>
      <c r="US88" s="117"/>
      <c r="UT88" s="117"/>
      <c r="UU88" s="117"/>
      <c r="UV88" s="117"/>
      <c r="UW88" s="117"/>
      <c r="UX88" s="117"/>
      <c r="UY88" s="117"/>
      <c r="UZ88" s="117"/>
      <c r="VA88" s="117"/>
      <c r="VB88" s="117"/>
      <c r="VC88" s="117"/>
      <c r="VD88" s="117"/>
      <c r="VE88" s="117"/>
      <c r="VF88" s="117"/>
      <c r="VG88" s="117"/>
      <c r="VH88" s="117"/>
      <c r="VI88" s="117"/>
      <c r="VJ88" s="117"/>
      <c r="VK88" s="117"/>
      <c r="VL88" s="117"/>
      <c r="VM88" s="117"/>
      <c r="VN88" s="117"/>
      <c r="VO88" s="117"/>
      <c r="VP88" s="117"/>
      <c r="VQ88" s="117"/>
      <c r="VR88" s="117"/>
      <c r="VS88" s="117"/>
      <c r="VT88" s="117"/>
      <c r="VU88" s="117"/>
      <c r="VV88" s="117"/>
      <c r="VW88" s="117"/>
      <c r="VX88" s="117"/>
      <c r="VY88" s="117"/>
      <c r="VZ88" s="117"/>
      <c r="WA88" s="117"/>
      <c r="WB88" s="117"/>
      <c r="WC88" s="117"/>
      <c r="WD88" s="117"/>
      <c r="WE88" s="117"/>
      <c r="WF88" s="117"/>
      <c r="WG88" s="117"/>
      <c r="WH88" s="117"/>
      <c r="WI88" s="117"/>
      <c r="WJ88" s="117"/>
      <c r="WK88" s="117"/>
      <c r="WL88" s="117"/>
      <c r="WM88" s="117"/>
      <c r="WN88" s="117"/>
      <c r="WO88" s="117"/>
      <c r="WP88" s="117"/>
      <c r="WQ88" s="117"/>
      <c r="WR88" s="117"/>
      <c r="WS88" s="117"/>
      <c r="WT88" s="117"/>
      <c r="WU88" s="117"/>
      <c r="WV88" s="117"/>
      <c r="WW88" s="117"/>
      <c r="WX88" s="117"/>
      <c r="WY88" s="117"/>
      <c r="WZ88" s="117"/>
      <c r="XA88" s="117"/>
      <c r="XB88" s="117"/>
      <c r="XC88" s="117"/>
      <c r="XD88" s="117"/>
      <c r="XE88" s="117"/>
      <c r="XF88" s="117"/>
      <c r="XG88" s="117"/>
      <c r="XH88" s="117"/>
      <c r="XI88" s="117"/>
      <c r="XJ88" s="117"/>
      <c r="XK88" s="117"/>
      <c r="XL88" s="117"/>
      <c r="XM88" s="117"/>
      <c r="XN88" s="117"/>
      <c r="XO88" s="117"/>
      <c r="XP88" s="117"/>
      <c r="XQ88" s="117"/>
      <c r="XR88" s="117"/>
      <c r="XS88" s="117"/>
      <c r="XT88" s="117"/>
      <c r="XU88" s="117"/>
      <c r="XV88" s="117"/>
      <c r="XW88" s="117"/>
      <c r="XX88" s="117"/>
      <c r="XY88" s="117"/>
      <c r="XZ88" s="117"/>
      <c r="YA88" s="117"/>
      <c r="YB88" s="117"/>
      <c r="YC88" s="117"/>
      <c r="YD88" s="117"/>
      <c r="YE88" s="117"/>
      <c r="YF88" s="117"/>
      <c r="YG88" s="117"/>
      <c r="YH88" s="117"/>
      <c r="YI88" s="117"/>
      <c r="YJ88" s="117"/>
      <c r="YK88" s="117"/>
      <c r="YL88" s="117"/>
      <c r="YM88" s="117"/>
      <c r="YN88" s="117"/>
      <c r="YO88" s="117"/>
      <c r="YP88" s="117"/>
      <c r="YQ88" s="117"/>
      <c r="YR88" s="117"/>
      <c r="YS88" s="117"/>
      <c r="YT88" s="117"/>
      <c r="YU88" s="117"/>
      <c r="YV88" s="117"/>
      <c r="YW88" s="117"/>
      <c r="YX88" s="117"/>
      <c r="YY88" s="117"/>
      <c r="YZ88" s="117"/>
      <c r="ZA88" s="117"/>
      <c r="ZB88" s="117"/>
      <c r="ZC88" s="117"/>
      <c r="ZD88" s="117"/>
      <c r="ZE88" s="117"/>
      <c r="ZF88" s="117"/>
      <c r="ZG88" s="117"/>
      <c r="ZH88" s="117"/>
      <c r="ZI88" s="117"/>
      <c r="ZJ88" s="117"/>
      <c r="ZK88" s="117"/>
      <c r="ZL88" s="117"/>
      <c r="ZM88" s="117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5">
      <c r="A89" s="118"/>
      <c r="B89" s="95">
        <v>79</v>
      </c>
      <c r="C89" s="109"/>
      <c r="D89" s="137"/>
      <c r="E89" s="110"/>
      <c r="F89" s="110"/>
      <c r="G89" s="110"/>
      <c r="H89" s="110"/>
      <c r="I89" s="137" t="s">
        <v>326</v>
      </c>
      <c r="J89" s="133"/>
      <c r="K89" s="134"/>
      <c r="L89" s="101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 s="117"/>
      <c r="TO89" s="117"/>
      <c r="TP89" s="117"/>
      <c r="TQ89" s="117"/>
      <c r="TR89" s="117"/>
      <c r="TS89" s="117"/>
      <c r="TT89" s="117"/>
      <c r="TU89" s="117"/>
      <c r="TV89" s="117"/>
      <c r="TW89" s="117"/>
      <c r="TX89" s="117"/>
      <c r="TY89" s="117"/>
      <c r="TZ89" s="117"/>
      <c r="UA89" s="117"/>
      <c r="UB89" s="117"/>
      <c r="UC89" s="117"/>
      <c r="UD89" s="117"/>
      <c r="UE89" s="117"/>
      <c r="UF89" s="117"/>
      <c r="UG89" s="117"/>
      <c r="UH89" s="117"/>
      <c r="UI89" s="117"/>
      <c r="UJ89" s="117"/>
      <c r="UK89" s="117"/>
      <c r="UL89" s="117"/>
      <c r="UM89" s="117"/>
      <c r="UN89" s="117"/>
      <c r="UO89" s="117"/>
      <c r="UP89" s="117"/>
      <c r="UQ89" s="117"/>
      <c r="UR89" s="117"/>
      <c r="US89" s="117"/>
      <c r="UT89" s="117"/>
      <c r="UU89" s="117"/>
      <c r="UV89" s="117"/>
      <c r="UW89" s="117"/>
      <c r="UX89" s="117"/>
      <c r="UY89" s="117"/>
      <c r="UZ89" s="117"/>
      <c r="VA89" s="117"/>
      <c r="VB89" s="117"/>
      <c r="VC89" s="117"/>
      <c r="VD89" s="117"/>
      <c r="VE89" s="117"/>
      <c r="VF89" s="117"/>
      <c r="VG89" s="117"/>
      <c r="VH89" s="117"/>
      <c r="VI89" s="117"/>
      <c r="VJ89" s="117"/>
      <c r="VK89" s="117"/>
      <c r="VL89" s="117"/>
      <c r="VM89" s="117"/>
      <c r="VN89" s="117"/>
      <c r="VO89" s="117"/>
      <c r="VP89" s="117"/>
      <c r="VQ89" s="117"/>
      <c r="VR89" s="117"/>
      <c r="VS89" s="117"/>
      <c r="VT89" s="117"/>
      <c r="VU89" s="117"/>
      <c r="VV89" s="117"/>
      <c r="VW89" s="117"/>
      <c r="VX89" s="117"/>
      <c r="VY89" s="117"/>
      <c r="VZ89" s="117"/>
      <c r="WA89" s="117"/>
      <c r="WB89" s="117"/>
      <c r="WC89" s="117"/>
      <c r="WD89" s="117"/>
      <c r="WE89" s="117"/>
      <c r="WF89" s="117"/>
      <c r="WG89" s="117"/>
      <c r="WH89" s="117"/>
      <c r="WI89" s="117"/>
      <c r="WJ89" s="117"/>
      <c r="WK89" s="117"/>
      <c r="WL89" s="117"/>
      <c r="WM89" s="117"/>
      <c r="WN89" s="117"/>
      <c r="WO89" s="117"/>
      <c r="WP89" s="117"/>
      <c r="WQ89" s="117"/>
      <c r="WR89" s="117"/>
      <c r="WS89" s="117"/>
      <c r="WT89" s="117"/>
      <c r="WU89" s="117"/>
      <c r="WV89" s="117"/>
      <c r="WW89" s="117"/>
      <c r="WX89" s="117"/>
      <c r="WY89" s="117"/>
      <c r="WZ89" s="117"/>
      <c r="XA89" s="117"/>
      <c r="XB89" s="117"/>
      <c r="XC89" s="117"/>
      <c r="XD89" s="117"/>
      <c r="XE89" s="117"/>
      <c r="XF89" s="117"/>
      <c r="XG89" s="117"/>
      <c r="XH89" s="117"/>
      <c r="XI89" s="117"/>
      <c r="XJ89" s="117"/>
      <c r="XK89" s="117"/>
      <c r="XL89" s="117"/>
      <c r="XM89" s="117"/>
      <c r="XN89" s="117"/>
      <c r="XO89" s="117"/>
      <c r="XP89" s="117"/>
      <c r="XQ89" s="117"/>
      <c r="XR89" s="117"/>
      <c r="XS89" s="117"/>
      <c r="XT89" s="117"/>
      <c r="XU89" s="117"/>
      <c r="XV89" s="117"/>
      <c r="XW89" s="117"/>
      <c r="XX89" s="117"/>
      <c r="XY89" s="117"/>
      <c r="XZ89" s="117"/>
      <c r="YA89" s="117"/>
      <c r="YB89" s="117"/>
      <c r="YC89" s="117"/>
      <c r="YD89" s="117"/>
      <c r="YE89" s="117"/>
      <c r="YF89" s="117"/>
      <c r="YG89" s="117"/>
      <c r="YH89" s="117"/>
      <c r="YI89" s="117"/>
      <c r="YJ89" s="117"/>
      <c r="YK89" s="117"/>
      <c r="YL89" s="117"/>
      <c r="YM89" s="117"/>
      <c r="YN89" s="117"/>
      <c r="YO89" s="117"/>
      <c r="YP89" s="117"/>
      <c r="YQ89" s="117"/>
      <c r="YR89" s="117"/>
      <c r="YS89" s="117"/>
      <c r="YT89" s="117"/>
      <c r="YU89" s="117"/>
      <c r="YV89" s="117"/>
      <c r="YW89" s="117"/>
      <c r="YX89" s="117"/>
      <c r="YY89" s="117"/>
      <c r="YZ89" s="117"/>
      <c r="ZA89" s="117"/>
      <c r="ZB89" s="117"/>
      <c r="ZC89" s="117"/>
      <c r="ZD89" s="117"/>
      <c r="ZE89" s="117"/>
      <c r="ZF89" s="117"/>
      <c r="ZG89" s="117"/>
      <c r="ZH89" s="117"/>
      <c r="ZI89" s="117"/>
      <c r="ZJ89" s="117"/>
      <c r="ZK89" s="117"/>
      <c r="ZL89" s="117"/>
      <c r="ZM89" s="117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5">
      <c r="A90" s="118"/>
      <c r="B90" s="95">
        <v>80</v>
      </c>
      <c r="C90" s="120"/>
      <c r="D90" s="138"/>
      <c r="E90" s="110"/>
      <c r="F90" s="110"/>
      <c r="G90" s="110"/>
      <c r="H90" s="109"/>
      <c r="I90" s="138" t="s">
        <v>327</v>
      </c>
      <c r="J90" s="124"/>
      <c r="K90" s="136">
        <f>K83+K82+K85+K86</f>
        <v>19412.550000000003</v>
      </c>
      <c r="L90" s="106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 s="117"/>
      <c r="TO90" s="117"/>
      <c r="TP90" s="117"/>
      <c r="TQ90" s="117"/>
      <c r="TR90" s="117"/>
      <c r="TS90" s="117"/>
      <c r="TT90" s="117"/>
      <c r="TU90" s="117"/>
      <c r="TV90" s="117"/>
      <c r="TW90" s="117"/>
      <c r="TX90" s="117"/>
      <c r="TY90" s="117"/>
      <c r="TZ90" s="117"/>
      <c r="UA90" s="117"/>
      <c r="UB90" s="117"/>
      <c r="UC90" s="117"/>
      <c r="UD90" s="117"/>
      <c r="UE90" s="117"/>
      <c r="UF90" s="117"/>
      <c r="UG90" s="117"/>
      <c r="UH90" s="117"/>
      <c r="UI90" s="117"/>
      <c r="UJ90" s="117"/>
      <c r="UK90" s="117"/>
      <c r="UL90" s="117"/>
      <c r="UM90" s="117"/>
      <c r="UN90" s="117"/>
      <c r="UO90" s="117"/>
      <c r="UP90" s="117"/>
      <c r="UQ90" s="117"/>
      <c r="UR90" s="117"/>
      <c r="US90" s="117"/>
      <c r="UT90" s="117"/>
      <c r="UU90" s="117"/>
      <c r="UV90" s="117"/>
      <c r="UW90" s="117"/>
      <c r="UX90" s="117"/>
      <c r="UY90" s="117"/>
      <c r="UZ90" s="117"/>
      <c r="VA90" s="117"/>
      <c r="VB90" s="117"/>
      <c r="VC90" s="117"/>
      <c r="VD90" s="117"/>
      <c r="VE90" s="117"/>
      <c r="VF90" s="117"/>
      <c r="VG90" s="117"/>
      <c r="VH90" s="117"/>
      <c r="VI90" s="117"/>
      <c r="VJ90" s="117"/>
      <c r="VK90" s="117"/>
      <c r="VL90" s="117"/>
      <c r="VM90" s="117"/>
      <c r="VN90" s="117"/>
      <c r="VO90" s="117"/>
      <c r="VP90" s="117"/>
      <c r="VQ90" s="117"/>
      <c r="VR90" s="117"/>
      <c r="VS90" s="117"/>
      <c r="VT90" s="117"/>
      <c r="VU90" s="117"/>
      <c r="VV90" s="117"/>
      <c r="VW90" s="117"/>
      <c r="VX90" s="117"/>
      <c r="VY90" s="117"/>
      <c r="VZ90" s="117"/>
      <c r="WA90" s="117"/>
      <c r="WB90" s="117"/>
      <c r="WC90" s="117"/>
      <c r="WD90" s="117"/>
      <c r="WE90" s="117"/>
      <c r="WF90" s="117"/>
      <c r="WG90" s="117"/>
      <c r="WH90" s="117"/>
      <c r="WI90" s="117"/>
      <c r="WJ90" s="117"/>
      <c r="WK90" s="117"/>
      <c r="WL90" s="117"/>
      <c r="WM90" s="117"/>
      <c r="WN90" s="117"/>
      <c r="WO90" s="117"/>
      <c r="WP90" s="117"/>
      <c r="WQ90" s="117"/>
      <c r="WR90" s="117"/>
      <c r="WS90" s="117"/>
      <c r="WT90" s="117"/>
      <c r="WU90" s="117"/>
      <c r="WV90" s="117"/>
      <c r="WW90" s="117"/>
      <c r="WX90" s="117"/>
      <c r="WY90" s="117"/>
      <c r="WZ90" s="117"/>
      <c r="XA90" s="117"/>
      <c r="XB90" s="117"/>
      <c r="XC90" s="117"/>
      <c r="XD90" s="117"/>
      <c r="XE90" s="117"/>
      <c r="XF90" s="117"/>
      <c r="XG90" s="117"/>
      <c r="XH90" s="117"/>
      <c r="XI90" s="117"/>
      <c r="XJ90" s="117"/>
      <c r="XK90" s="117"/>
      <c r="XL90" s="117"/>
      <c r="XM90" s="117"/>
      <c r="XN90" s="117"/>
      <c r="XO90" s="117"/>
      <c r="XP90" s="117"/>
      <c r="XQ90" s="117"/>
      <c r="XR90" s="117"/>
      <c r="XS90" s="117"/>
      <c r="XT90" s="117"/>
      <c r="XU90" s="117"/>
      <c r="XV90" s="117"/>
      <c r="XW90" s="117"/>
      <c r="XX90" s="117"/>
      <c r="XY90" s="117"/>
      <c r="XZ90" s="117"/>
      <c r="YA90" s="117"/>
      <c r="YB90" s="117"/>
      <c r="YC90" s="117"/>
      <c r="YD90" s="117"/>
      <c r="YE90" s="117"/>
      <c r="YF90" s="117"/>
      <c r="YG90" s="117"/>
      <c r="YH90" s="117"/>
      <c r="YI90" s="117"/>
      <c r="YJ90" s="117"/>
      <c r="YK90" s="117"/>
      <c r="YL90" s="117"/>
      <c r="YM90" s="117"/>
      <c r="YN90" s="117"/>
      <c r="YO90" s="117"/>
      <c r="YP90" s="117"/>
      <c r="YQ90" s="117"/>
      <c r="YR90" s="117"/>
      <c r="YS90" s="117"/>
      <c r="YT90" s="117"/>
      <c r="YU90" s="117"/>
      <c r="YV90" s="117"/>
      <c r="YW90" s="117"/>
      <c r="YX90" s="117"/>
      <c r="YY90" s="117"/>
      <c r="YZ90" s="117"/>
      <c r="ZA90" s="117"/>
      <c r="ZB90" s="117"/>
      <c r="ZC90" s="117"/>
      <c r="ZD90" s="117"/>
      <c r="ZE90" s="117"/>
      <c r="ZF90" s="117"/>
      <c r="ZG90" s="117"/>
      <c r="ZH90" s="117"/>
      <c r="ZI90" s="117"/>
      <c r="ZJ90" s="117"/>
      <c r="ZK90" s="117"/>
      <c r="ZL90" s="117"/>
      <c r="ZM90" s="117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25">
      <c r="A91" s="118"/>
      <c r="B91" s="95">
        <v>81</v>
      </c>
      <c r="C91" s="120"/>
      <c r="D91" s="138"/>
      <c r="E91" s="110"/>
      <c r="F91" s="110"/>
      <c r="G91" s="110"/>
      <c r="H91" s="109"/>
      <c r="I91" s="138" t="s">
        <v>328</v>
      </c>
      <c r="J91" s="124"/>
      <c r="K91" s="136">
        <f>65*65</f>
        <v>4225</v>
      </c>
      <c r="L91" s="106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 s="117"/>
      <c r="TO91" s="117"/>
      <c r="TP91" s="117"/>
      <c r="TQ91" s="117"/>
      <c r="TR91" s="117"/>
      <c r="TS91" s="117"/>
      <c r="TT91" s="117"/>
      <c r="TU91" s="117"/>
      <c r="TV91" s="117"/>
      <c r="TW91" s="117"/>
      <c r="TX91" s="117"/>
      <c r="TY91" s="117"/>
      <c r="TZ91" s="117"/>
      <c r="UA91" s="117"/>
      <c r="UB91" s="117"/>
      <c r="UC91" s="117"/>
      <c r="UD91" s="117"/>
      <c r="UE91" s="117"/>
      <c r="UF91" s="117"/>
      <c r="UG91" s="117"/>
      <c r="UH91" s="117"/>
      <c r="UI91" s="117"/>
      <c r="UJ91" s="117"/>
      <c r="UK91" s="117"/>
      <c r="UL91" s="117"/>
      <c r="UM91" s="117"/>
      <c r="UN91" s="117"/>
      <c r="UO91" s="117"/>
      <c r="UP91" s="117"/>
      <c r="UQ91" s="117"/>
      <c r="UR91" s="117"/>
      <c r="US91" s="117"/>
      <c r="UT91" s="117"/>
      <c r="UU91" s="117"/>
      <c r="UV91" s="117"/>
      <c r="UW91" s="117"/>
      <c r="UX91" s="117"/>
      <c r="UY91" s="117"/>
      <c r="UZ91" s="117"/>
      <c r="VA91" s="117"/>
      <c r="VB91" s="117"/>
      <c r="VC91" s="117"/>
      <c r="VD91" s="117"/>
      <c r="VE91" s="117"/>
      <c r="VF91" s="117"/>
      <c r="VG91" s="117"/>
      <c r="VH91" s="117"/>
      <c r="VI91" s="117"/>
      <c r="VJ91" s="117"/>
      <c r="VK91" s="117"/>
      <c r="VL91" s="117"/>
      <c r="VM91" s="117"/>
      <c r="VN91" s="117"/>
      <c r="VO91" s="117"/>
      <c r="VP91" s="117"/>
      <c r="VQ91" s="117"/>
      <c r="VR91" s="117"/>
      <c r="VS91" s="117"/>
      <c r="VT91" s="117"/>
      <c r="VU91" s="117"/>
      <c r="VV91" s="117"/>
      <c r="VW91" s="117"/>
      <c r="VX91" s="117"/>
      <c r="VY91" s="117"/>
      <c r="VZ91" s="117"/>
      <c r="WA91" s="117"/>
      <c r="WB91" s="117"/>
      <c r="WC91" s="117"/>
      <c r="WD91" s="117"/>
      <c r="WE91" s="117"/>
      <c r="WF91" s="117"/>
      <c r="WG91" s="117"/>
      <c r="WH91" s="117"/>
      <c r="WI91" s="117"/>
      <c r="WJ91" s="117"/>
      <c r="WK91" s="117"/>
      <c r="WL91" s="117"/>
      <c r="WM91" s="117"/>
      <c r="WN91" s="117"/>
      <c r="WO91" s="117"/>
      <c r="WP91" s="117"/>
      <c r="WQ91" s="117"/>
      <c r="WR91" s="117"/>
      <c r="WS91" s="117"/>
      <c r="WT91" s="117"/>
      <c r="WU91" s="117"/>
      <c r="WV91" s="117"/>
      <c r="WW91" s="117"/>
      <c r="WX91" s="117"/>
      <c r="WY91" s="117"/>
      <c r="WZ91" s="117"/>
      <c r="XA91" s="117"/>
      <c r="XB91" s="117"/>
      <c r="XC91" s="117"/>
      <c r="XD91" s="117"/>
      <c r="XE91" s="117"/>
      <c r="XF91" s="117"/>
      <c r="XG91" s="117"/>
      <c r="XH91" s="117"/>
      <c r="XI91" s="117"/>
      <c r="XJ91" s="117"/>
      <c r="XK91" s="117"/>
      <c r="XL91" s="117"/>
      <c r="XM91" s="117"/>
      <c r="XN91" s="117"/>
      <c r="XO91" s="117"/>
      <c r="XP91" s="117"/>
      <c r="XQ91" s="117"/>
      <c r="XR91" s="117"/>
      <c r="XS91" s="117"/>
      <c r="XT91" s="117"/>
      <c r="XU91" s="117"/>
      <c r="XV91" s="117"/>
      <c r="XW91" s="117"/>
      <c r="XX91" s="117"/>
      <c r="XY91" s="117"/>
      <c r="XZ91" s="117"/>
      <c r="YA91" s="117"/>
      <c r="YB91" s="117"/>
      <c r="YC91" s="117"/>
      <c r="YD91" s="117"/>
      <c r="YE91" s="117"/>
      <c r="YF91" s="117"/>
      <c r="YG91" s="117"/>
      <c r="YH91" s="117"/>
      <c r="YI91" s="117"/>
      <c r="YJ91" s="117"/>
      <c r="YK91" s="117"/>
      <c r="YL91" s="117"/>
      <c r="YM91" s="117"/>
      <c r="YN91" s="117"/>
      <c r="YO91" s="117"/>
      <c r="YP91" s="117"/>
      <c r="YQ91" s="117"/>
      <c r="YR91" s="117"/>
      <c r="YS91" s="117"/>
      <c r="YT91" s="117"/>
      <c r="YU91" s="117"/>
      <c r="YV91" s="117"/>
      <c r="YW91" s="117"/>
      <c r="YX91" s="117"/>
      <c r="YY91" s="117"/>
      <c r="YZ91" s="117"/>
      <c r="ZA91" s="117"/>
      <c r="ZB91" s="117"/>
      <c r="ZC91" s="117"/>
      <c r="ZD91" s="117"/>
      <c r="ZE91" s="117"/>
      <c r="ZF91" s="117"/>
      <c r="ZG91" s="117"/>
      <c r="ZH91" s="117"/>
      <c r="ZI91" s="117"/>
      <c r="ZJ91" s="117"/>
      <c r="ZK91" s="117"/>
      <c r="ZL91" s="117"/>
      <c r="ZM91" s="117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25">
      <c r="A92" s="118"/>
      <c r="B92" s="95">
        <v>82</v>
      </c>
      <c r="C92" s="120"/>
      <c r="D92" s="138"/>
      <c r="E92" s="110"/>
      <c r="F92" s="110"/>
      <c r="G92" s="110"/>
      <c r="H92" s="109"/>
      <c r="I92" s="138" t="s">
        <v>329</v>
      </c>
      <c r="J92" s="124"/>
      <c r="K92" s="136">
        <v>2000</v>
      </c>
      <c r="L92" s="106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 s="117"/>
      <c r="TO92" s="117"/>
      <c r="TP92" s="117"/>
      <c r="TQ92" s="117"/>
      <c r="TR92" s="117"/>
      <c r="TS92" s="117"/>
      <c r="TT92" s="117"/>
      <c r="TU92" s="117"/>
      <c r="TV92" s="117"/>
      <c r="TW92" s="117"/>
      <c r="TX92" s="117"/>
      <c r="TY92" s="117"/>
      <c r="TZ92" s="117"/>
      <c r="UA92" s="117"/>
      <c r="UB92" s="117"/>
      <c r="UC92" s="117"/>
      <c r="UD92" s="117"/>
      <c r="UE92" s="117"/>
      <c r="UF92" s="117"/>
      <c r="UG92" s="117"/>
      <c r="UH92" s="117"/>
      <c r="UI92" s="117"/>
      <c r="UJ92" s="117"/>
      <c r="UK92" s="117"/>
      <c r="UL92" s="117"/>
      <c r="UM92" s="117"/>
      <c r="UN92" s="117"/>
      <c r="UO92" s="117"/>
      <c r="UP92" s="117"/>
      <c r="UQ92" s="117"/>
      <c r="UR92" s="117"/>
      <c r="US92" s="117"/>
      <c r="UT92" s="117"/>
      <c r="UU92" s="117"/>
      <c r="UV92" s="117"/>
      <c r="UW92" s="117"/>
      <c r="UX92" s="117"/>
      <c r="UY92" s="117"/>
      <c r="UZ92" s="117"/>
      <c r="VA92" s="117"/>
      <c r="VB92" s="117"/>
      <c r="VC92" s="117"/>
      <c r="VD92" s="117"/>
      <c r="VE92" s="117"/>
      <c r="VF92" s="117"/>
      <c r="VG92" s="117"/>
      <c r="VH92" s="117"/>
      <c r="VI92" s="117"/>
      <c r="VJ92" s="117"/>
      <c r="VK92" s="117"/>
      <c r="VL92" s="117"/>
      <c r="VM92" s="117"/>
      <c r="VN92" s="117"/>
      <c r="VO92" s="117"/>
      <c r="VP92" s="117"/>
      <c r="VQ92" s="117"/>
      <c r="VR92" s="117"/>
      <c r="VS92" s="117"/>
      <c r="VT92" s="117"/>
      <c r="VU92" s="117"/>
      <c r="VV92" s="117"/>
      <c r="VW92" s="117"/>
      <c r="VX92" s="117"/>
      <c r="VY92" s="117"/>
      <c r="VZ92" s="117"/>
      <c r="WA92" s="117"/>
      <c r="WB92" s="117"/>
      <c r="WC92" s="117"/>
      <c r="WD92" s="117"/>
      <c r="WE92" s="117"/>
      <c r="WF92" s="117"/>
      <c r="WG92" s="117"/>
      <c r="WH92" s="117"/>
      <c r="WI92" s="117"/>
      <c r="WJ92" s="117"/>
      <c r="WK92" s="117"/>
      <c r="WL92" s="117"/>
      <c r="WM92" s="117"/>
      <c r="WN92" s="117"/>
      <c r="WO92" s="117"/>
      <c r="WP92" s="117"/>
      <c r="WQ92" s="117"/>
      <c r="WR92" s="117"/>
      <c r="WS92" s="117"/>
      <c r="WT92" s="117"/>
      <c r="WU92" s="117"/>
      <c r="WV92" s="117"/>
      <c r="WW92" s="117"/>
      <c r="WX92" s="117"/>
      <c r="WY92" s="117"/>
      <c r="WZ92" s="117"/>
      <c r="XA92" s="117"/>
      <c r="XB92" s="117"/>
      <c r="XC92" s="117"/>
      <c r="XD92" s="117"/>
      <c r="XE92" s="117"/>
      <c r="XF92" s="117"/>
      <c r="XG92" s="117"/>
      <c r="XH92" s="117"/>
      <c r="XI92" s="117"/>
      <c r="XJ92" s="117"/>
      <c r="XK92" s="117"/>
      <c r="XL92" s="117"/>
      <c r="XM92" s="117"/>
      <c r="XN92" s="117"/>
      <c r="XO92" s="117"/>
      <c r="XP92" s="117"/>
      <c r="XQ92" s="117"/>
      <c r="XR92" s="117"/>
      <c r="XS92" s="117"/>
      <c r="XT92" s="117"/>
      <c r="XU92" s="117"/>
      <c r="XV92" s="117"/>
      <c r="XW92" s="117"/>
      <c r="XX92" s="117"/>
      <c r="XY92" s="117"/>
      <c r="XZ92" s="117"/>
      <c r="YA92" s="117"/>
      <c r="YB92" s="117"/>
      <c r="YC92" s="117"/>
      <c r="YD92" s="117"/>
      <c r="YE92" s="117"/>
      <c r="YF92" s="117"/>
      <c r="YG92" s="117"/>
      <c r="YH92" s="117"/>
      <c r="YI92" s="117"/>
      <c r="YJ92" s="117"/>
      <c r="YK92" s="117"/>
      <c r="YL92" s="117"/>
      <c r="YM92" s="117"/>
      <c r="YN92" s="117"/>
      <c r="YO92" s="117"/>
      <c r="YP92" s="117"/>
      <c r="YQ92" s="117"/>
      <c r="YR92" s="117"/>
      <c r="YS92" s="117"/>
      <c r="YT92" s="117"/>
      <c r="YU92" s="117"/>
      <c r="YV92" s="117"/>
      <c r="YW92" s="117"/>
      <c r="YX92" s="117"/>
      <c r="YY92" s="117"/>
      <c r="YZ92" s="117"/>
      <c r="ZA92" s="117"/>
      <c r="ZB92" s="117"/>
      <c r="ZC92" s="117"/>
      <c r="ZD92" s="117"/>
      <c r="ZE92" s="117"/>
      <c r="ZF92" s="117"/>
      <c r="ZG92" s="117"/>
      <c r="ZH92" s="117"/>
      <c r="ZI92" s="117"/>
      <c r="ZJ92" s="117"/>
      <c r="ZK92" s="117"/>
      <c r="ZL92" s="117"/>
      <c r="ZM92" s="117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s="74" customFormat="1" ht="20.100000000000001" customHeight="1" x14ac:dyDescent="0.25">
      <c r="D93" s="75"/>
      <c r="I93" s="75"/>
      <c r="J93" s="73"/>
      <c r="TN93" s="73"/>
      <c r="TO93" s="73"/>
      <c r="TP93" s="73"/>
      <c r="TQ93" s="73"/>
      <c r="TR93" s="73"/>
      <c r="TS93" s="73"/>
      <c r="TT93" s="73"/>
      <c r="TU93" s="73"/>
      <c r="TV93" s="73"/>
      <c r="TW93" s="73"/>
      <c r="TX93" s="73"/>
      <c r="TY93" s="73"/>
      <c r="TZ93" s="73"/>
      <c r="UA93" s="73"/>
      <c r="UB93" s="73"/>
      <c r="UC93" s="73"/>
      <c r="UD93" s="73"/>
      <c r="UE93" s="73"/>
      <c r="UF93" s="73"/>
      <c r="UG93" s="73"/>
      <c r="UH93" s="73"/>
      <c r="UI93" s="73"/>
      <c r="UJ93" s="73"/>
      <c r="UK93" s="73"/>
      <c r="UL93" s="73"/>
      <c r="UM93" s="73"/>
      <c r="UN93" s="73"/>
      <c r="UO93" s="73"/>
      <c r="UP93" s="73"/>
      <c r="UQ93" s="73"/>
      <c r="UR93" s="73"/>
      <c r="US93" s="73"/>
      <c r="UT93" s="73"/>
      <c r="UU93" s="73"/>
      <c r="UV93" s="73"/>
      <c r="UW93" s="73"/>
      <c r="UX93" s="73"/>
      <c r="UY93" s="73"/>
      <c r="UZ93" s="73"/>
      <c r="VA93" s="73"/>
      <c r="VB93" s="73"/>
      <c r="VC93" s="73"/>
      <c r="VD93" s="73"/>
      <c r="VE93" s="73"/>
      <c r="VF93" s="73"/>
      <c r="VG93" s="73"/>
      <c r="VH93" s="73"/>
      <c r="VI93" s="73"/>
      <c r="VJ93" s="73"/>
      <c r="VK93" s="73"/>
      <c r="VL93" s="73"/>
      <c r="VM93" s="73"/>
      <c r="VN93" s="73"/>
      <c r="VO93" s="73"/>
      <c r="VP93" s="73"/>
      <c r="VQ93" s="73"/>
      <c r="VR93" s="73"/>
      <c r="VS93" s="73"/>
      <c r="VT93" s="73"/>
      <c r="VU93" s="73"/>
      <c r="VV93" s="73"/>
      <c r="VW93" s="73"/>
      <c r="VX93" s="73"/>
      <c r="VY93" s="73"/>
      <c r="VZ93" s="73"/>
      <c r="WA93" s="73"/>
      <c r="WB93" s="73"/>
      <c r="WC93" s="73"/>
      <c r="WD93" s="73"/>
      <c r="WE93" s="73"/>
      <c r="WF93" s="73"/>
      <c r="WG93" s="73"/>
      <c r="WH93" s="73"/>
      <c r="WI93" s="73"/>
      <c r="WJ93" s="73"/>
      <c r="WK93" s="73"/>
      <c r="WL93" s="73"/>
      <c r="WM93" s="73"/>
      <c r="WN93" s="73"/>
      <c r="WO93" s="73"/>
      <c r="WP93" s="73"/>
      <c r="WQ93" s="73"/>
      <c r="WR93" s="73"/>
      <c r="WS93" s="73"/>
      <c r="WT93" s="73"/>
      <c r="WU93" s="73"/>
      <c r="WV93" s="73"/>
      <c r="WW93" s="73"/>
      <c r="WX93" s="73"/>
      <c r="WY93" s="73"/>
      <c r="WZ93" s="73"/>
      <c r="XA93" s="73"/>
      <c r="XB93" s="73"/>
      <c r="XC93" s="73"/>
      <c r="XD93" s="73"/>
      <c r="XE93" s="73"/>
      <c r="XF93" s="73"/>
      <c r="XG93" s="73"/>
      <c r="XH93" s="73"/>
      <c r="XI93" s="73"/>
      <c r="XJ93" s="73"/>
      <c r="XK93" s="73"/>
      <c r="XL93" s="73"/>
      <c r="XM93" s="73"/>
      <c r="XN93" s="73"/>
      <c r="XO93" s="73"/>
      <c r="XP93" s="73"/>
      <c r="XQ93" s="73"/>
      <c r="XR93" s="73"/>
      <c r="XS93" s="73"/>
      <c r="XT93" s="73"/>
      <c r="XU93" s="73"/>
      <c r="XV93" s="73"/>
      <c r="XW93" s="73"/>
      <c r="XX93" s="73"/>
      <c r="XY93" s="73"/>
      <c r="XZ93" s="73"/>
      <c r="YA93" s="73"/>
      <c r="YB93" s="73"/>
      <c r="YC93" s="73"/>
      <c r="YD93" s="73"/>
      <c r="YE93" s="73"/>
      <c r="YF93" s="73"/>
      <c r="YG93" s="73"/>
      <c r="YH93" s="73"/>
      <c r="YI93" s="73"/>
      <c r="YJ93" s="73"/>
      <c r="YK93" s="73"/>
      <c r="YL93" s="73"/>
      <c r="YM93" s="73"/>
      <c r="YN93" s="73"/>
      <c r="YO93" s="73"/>
      <c r="YP93" s="73"/>
      <c r="YQ93" s="73"/>
      <c r="YR93" s="73"/>
      <c r="YS93" s="73"/>
      <c r="YT93" s="73"/>
      <c r="YU93" s="73"/>
      <c r="YV93" s="73"/>
      <c r="YW93" s="73"/>
      <c r="YX93" s="73"/>
      <c r="YY93" s="73"/>
      <c r="YZ93" s="73"/>
      <c r="ZA93" s="73"/>
      <c r="ZB93" s="73"/>
      <c r="ZC93" s="73"/>
      <c r="ZD93" s="73"/>
      <c r="ZE93" s="73"/>
      <c r="ZF93" s="73"/>
      <c r="ZG93" s="73"/>
      <c r="ZH93" s="73"/>
      <c r="ZI93" s="73"/>
      <c r="ZJ93" s="73"/>
      <c r="ZK93" s="73"/>
      <c r="ZL93" s="73"/>
      <c r="ZM93" s="73"/>
    </row>
    <row r="94" spans="1:1024" s="74" customFormat="1" ht="20.100000000000001" customHeight="1" x14ac:dyDescent="0.25">
      <c r="D94" s="75"/>
      <c r="I94" s="75">
        <f>100/5</f>
        <v>20</v>
      </c>
      <c r="J94" s="73"/>
      <c r="TN94" s="73"/>
      <c r="TO94" s="73"/>
      <c r="TP94" s="73"/>
      <c r="TQ94" s="73"/>
      <c r="TR94" s="73"/>
      <c r="TS94" s="73"/>
      <c r="TT94" s="73"/>
      <c r="TU94" s="73"/>
      <c r="TV94" s="73"/>
      <c r="TW94" s="73"/>
      <c r="TX94" s="73"/>
      <c r="TY94" s="73"/>
      <c r="TZ94" s="73"/>
      <c r="UA94" s="73"/>
      <c r="UB94" s="73"/>
      <c r="UC94" s="73"/>
      <c r="UD94" s="73"/>
      <c r="UE94" s="73"/>
      <c r="UF94" s="73"/>
      <c r="UG94" s="73"/>
      <c r="UH94" s="73"/>
      <c r="UI94" s="73"/>
      <c r="UJ94" s="73"/>
      <c r="UK94" s="73"/>
      <c r="UL94" s="73"/>
      <c r="UM94" s="73"/>
      <c r="UN94" s="73"/>
      <c r="UO94" s="73"/>
      <c r="UP94" s="73"/>
      <c r="UQ94" s="73"/>
      <c r="UR94" s="73"/>
      <c r="US94" s="73"/>
      <c r="UT94" s="73"/>
      <c r="UU94" s="73"/>
      <c r="UV94" s="73"/>
      <c r="UW94" s="73"/>
      <c r="UX94" s="73"/>
      <c r="UY94" s="73"/>
      <c r="UZ94" s="73"/>
      <c r="VA94" s="73"/>
      <c r="VB94" s="73"/>
      <c r="VC94" s="73"/>
      <c r="VD94" s="73"/>
      <c r="VE94" s="73"/>
      <c r="VF94" s="73"/>
      <c r="VG94" s="73"/>
      <c r="VH94" s="73"/>
      <c r="VI94" s="73"/>
      <c r="VJ94" s="73"/>
      <c r="VK94" s="73"/>
      <c r="VL94" s="73"/>
      <c r="VM94" s="73"/>
      <c r="VN94" s="73"/>
      <c r="VO94" s="73"/>
      <c r="VP94" s="73"/>
      <c r="VQ94" s="73"/>
      <c r="VR94" s="73"/>
      <c r="VS94" s="73"/>
      <c r="VT94" s="73"/>
      <c r="VU94" s="73"/>
      <c r="VV94" s="73"/>
      <c r="VW94" s="73"/>
      <c r="VX94" s="73"/>
      <c r="VY94" s="73"/>
      <c r="VZ94" s="73"/>
      <c r="WA94" s="73"/>
      <c r="WB94" s="73"/>
      <c r="WC94" s="73"/>
      <c r="WD94" s="73"/>
      <c r="WE94" s="73"/>
      <c r="WF94" s="73"/>
      <c r="WG94" s="73"/>
      <c r="WH94" s="73"/>
      <c r="WI94" s="73"/>
      <c r="WJ94" s="73"/>
      <c r="WK94" s="73"/>
      <c r="WL94" s="73"/>
      <c r="WM94" s="73"/>
      <c r="WN94" s="73"/>
      <c r="WO94" s="73"/>
      <c r="WP94" s="73"/>
      <c r="WQ94" s="73"/>
      <c r="WR94" s="73"/>
      <c r="WS94" s="73"/>
      <c r="WT94" s="73"/>
      <c r="WU94" s="73"/>
      <c r="WV94" s="73"/>
      <c r="WW94" s="73"/>
      <c r="WX94" s="73"/>
      <c r="WY94" s="73"/>
      <c r="WZ94" s="73"/>
      <c r="XA94" s="73"/>
      <c r="XB94" s="73"/>
      <c r="XC94" s="73"/>
      <c r="XD94" s="73"/>
      <c r="XE94" s="73"/>
      <c r="XF94" s="73"/>
      <c r="XG94" s="73"/>
      <c r="XH94" s="73"/>
      <c r="XI94" s="73"/>
      <c r="XJ94" s="73"/>
      <c r="XK94" s="73"/>
      <c r="XL94" s="73"/>
      <c r="XM94" s="73"/>
      <c r="XN94" s="73"/>
      <c r="XO94" s="73"/>
      <c r="XP94" s="73"/>
      <c r="XQ94" s="73"/>
      <c r="XR94" s="73"/>
      <c r="XS94" s="73"/>
      <c r="XT94" s="73"/>
      <c r="XU94" s="73"/>
      <c r="XV94" s="73"/>
      <c r="XW94" s="73"/>
      <c r="XX94" s="73"/>
      <c r="XY94" s="73"/>
      <c r="XZ94" s="73"/>
      <c r="YA94" s="73"/>
      <c r="YB94" s="73"/>
      <c r="YC94" s="73"/>
      <c r="YD94" s="73"/>
      <c r="YE94" s="73"/>
      <c r="YF94" s="73"/>
      <c r="YG94" s="73"/>
      <c r="YH94" s="73"/>
      <c r="YI94" s="73"/>
      <c r="YJ94" s="73"/>
      <c r="YK94" s="73"/>
      <c r="YL94" s="73"/>
      <c r="YM94" s="73"/>
      <c r="YN94" s="73"/>
      <c r="YO94" s="73"/>
      <c r="YP94" s="73"/>
      <c r="YQ94" s="73"/>
      <c r="YR94" s="73"/>
      <c r="YS94" s="73"/>
      <c r="YT94" s="73"/>
      <c r="YU94" s="73"/>
      <c r="YV94" s="73"/>
      <c r="YW94" s="73"/>
      <c r="YX94" s="73"/>
      <c r="YY94" s="73"/>
      <c r="YZ94" s="73"/>
      <c r="ZA94" s="73"/>
      <c r="ZB94" s="73"/>
      <c r="ZC94" s="73"/>
      <c r="ZD94" s="73"/>
      <c r="ZE94" s="73"/>
      <c r="ZF94" s="73"/>
      <c r="ZG94" s="73"/>
      <c r="ZH94" s="73"/>
      <c r="ZI94" s="73"/>
      <c r="ZJ94" s="73"/>
      <c r="ZK94" s="73"/>
      <c r="ZL94" s="73"/>
      <c r="ZM94" s="73"/>
    </row>
  </sheetData>
  <autoFilter ref="B10:L92">
    <filterColumn colId="10">
      <filters>
        <filter val="?"/>
        <filter val="Pedra Natural Cinza, Ardosia polida / Piso Cerâmico tons de telha (cru com resina)"/>
        <filter val="Piso Cerâmico 1,20x0,60, tons de cinza fosco"/>
        <filter val="Piso Cerâmico tons de telha (cru com resina)"/>
        <filter val="Piso em granito rústico apicoado (paralelepipedo)"/>
        <filter val="Porcelanato/Cerâmica"/>
      </filters>
    </filterColumn>
  </autoFilter>
  <mergeCells count="4">
    <mergeCell ref="B1:I1"/>
    <mergeCell ref="B7:I7"/>
    <mergeCell ref="F9:H9"/>
    <mergeCell ref="I9:K9"/>
  </mergeCells>
  <printOptions horizontalCentered="1"/>
  <pageMargins left="0.23611111111111099" right="0.23611111111111099" top="0.74791666666666701" bottom="0.74861111111111101" header="0.51180555555555496" footer="0.31527777777777799"/>
  <pageSetup paperSize="0" scale="0" firstPageNumber="0" fitToHeight="5" orientation="portrait" usePrinterDefaults="0" horizontalDpi="0" verticalDpi="0" copies="0"/>
  <headerFooter>
    <oddFooter>&amp;CPágina &amp;P de &amp;N</oddFooter>
  </headerFooter>
  <rowBreaks count="1" manualBreakCount="1">
    <brk id="59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12</vt:i4>
      </vt:variant>
    </vt:vector>
  </HeadingPairs>
  <TitlesOfParts>
    <vt:vector size="15" baseType="lpstr">
      <vt:lpstr>ORÇAMENTO EXTRA ZE CARLOS</vt:lpstr>
      <vt:lpstr>MARCENARIA</vt:lpstr>
      <vt:lpstr>A e B_ARQ (falta PA e TE)</vt:lpstr>
      <vt:lpstr>'A e B_ARQ (falta PA e TE)'!_FilterDatabase_0</vt:lpstr>
      <vt:lpstr>'A e B_ARQ (falta PA e TE)'!_FilterDatabase_0_0</vt:lpstr>
      <vt:lpstr>'A e B_ARQ (falta PA e TE)'!_FilterDatabase_1</vt:lpstr>
      <vt:lpstr>'A e B_ARQ (falta PA e TE)'!_FiltrarBancodeDados</vt:lpstr>
      <vt:lpstr>'A e B_ARQ (falta PA e TE)'!Area_de_impressao</vt:lpstr>
      <vt:lpstr>'A e B_ARQ (falta PA e TE)'!Print_Area_0</vt:lpstr>
      <vt:lpstr>'A e B_ARQ (falta PA e TE)'!Print_Area_0_0</vt:lpstr>
      <vt:lpstr>'A e B_ARQ (falta PA e TE)'!Print_Area_3</vt:lpstr>
      <vt:lpstr>'A e B_ARQ (falta PA e TE)'!Print_Titles_0</vt:lpstr>
      <vt:lpstr>'A e B_ARQ (falta PA e TE)'!Print_Titles_0_0</vt:lpstr>
      <vt:lpstr>'A e B_ARQ (falta PA e TE)'!Print_Titles_3</vt:lpstr>
      <vt:lpstr>'A e B_ARQ (falta PA e TE)'!Titulos_de_impressao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Joana Pinheiro</cp:lastModifiedBy>
  <cp:revision>18</cp:revision>
  <cp:lastPrinted>2016-02-17T09:37:54Z</cp:lastPrinted>
  <dcterms:created xsi:type="dcterms:W3CDTF">2012-12-25T20:29:48Z</dcterms:created>
  <dcterms:modified xsi:type="dcterms:W3CDTF">2017-04-13T15:09:13Z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